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4050" activeTab="0"/>
  </bookViews>
  <sheets>
    <sheet name="1.項目選択" sheetId="1" r:id="rId1"/>
    <sheet name="2.見積り依頼書" sheetId="2" r:id="rId2"/>
    <sheet name="3.簡易見積書" sheetId="3" r:id="rId3"/>
  </sheets>
  <definedNames/>
  <calcPr fullCalcOnLoad="1"/>
</workbook>
</file>

<file path=xl/sharedStrings.xml><?xml version="1.0" encoding="utf-8"?>
<sst xmlns="http://schemas.openxmlformats.org/spreadsheetml/2006/main" count="218" uniqueCount="168">
  <si>
    <t>1枚</t>
  </si>
  <si>
    <t>2枚</t>
  </si>
  <si>
    <t>ドア位置</t>
  </si>
  <si>
    <t>フロントパネル仕様</t>
  </si>
  <si>
    <t>円(税抜き価格)</t>
  </si>
  <si>
    <t>未定</t>
  </si>
  <si>
    <t>メーカー組立設置工事</t>
  </si>
  <si>
    <t>窓枠接続加工</t>
  </si>
  <si>
    <t>梁欠き加工</t>
  </si>
  <si>
    <t>窓なし</t>
  </si>
  <si>
    <t>窓あり</t>
  </si>
  <si>
    <t>梁欠きなし</t>
  </si>
  <si>
    <t>梁欠きあり</t>
  </si>
  <si>
    <t>数量</t>
  </si>
  <si>
    <t>購入方法</t>
  </si>
  <si>
    <t>Yahoo!ショップ(銀行振込)</t>
  </si>
  <si>
    <t>Yahoo!ショップ(クレジット利用)</t>
  </si>
  <si>
    <t>自社サイト(銀行振込のみ)</t>
  </si>
  <si>
    <t>FAX申込み</t>
  </si>
  <si>
    <t>AR</t>
  </si>
  <si>
    <t>AL</t>
  </si>
  <si>
    <t>BR</t>
  </si>
  <si>
    <t>BL</t>
  </si>
  <si>
    <t>なし</t>
  </si>
  <si>
    <t>ラミリア</t>
  </si>
  <si>
    <t>ブライティアマット</t>
  </si>
  <si>
    <t>＋</t>
  </si>
  <si>
    <t>なし</t>
  </si>
  <si>
    <t>あり</t>
  </si>
  <si>
    <t>プラスオプション</t>
  </si>
  <si>
    <t>なし</t>
  </si>
  <si>
    <t>あり</t>
  </si>
  <si>
    <t>サイズ</t>
  </si>
  <si>
    <t>壁プラン</t>
  </si>
  <si>
    <t>窓枠加工</t>
  </si>
  <si>
    <t>一括購入数量</t>
  </si>
  <si>
    <t>0816</t>
  </si>
  <si>
    <t>チェンジアイテム</t>
  </si>
  <si>
    <t>MSBシリーズ</t>
  </si>
  <si>
    <t>バスルームサイズ</t>
  </si>
  <si>
    <t>フロントパネル</t>
  </si>
  <si>
    <t>チェンジアイテム</t>
  </si>
  <si>
    <t>プラスオプション</t>
  </si>
  <si>
    <t>台</t>
  </si>
  <si>
    <t>メーカー希望小売価格</t>
  </si>
  <si>
    <t>弊社販売価格</t>
  </si>
  <si>
    <t>合計</t>
  </si>
  <si>
    <t>税込み</t>
  </si>
  <si>
    <t>①</t>
  </si>
  <si>
    <t>サイズ</t>
  </si>
  <si>
    <t>②</t>
  </si>
  <si>
    <t>③</t>
  </si>
  <si>
    <t>チェンジ</t>
  </si>
  <si>
    <t>アイテム</t>
  </si>
  <si>
    <t>④</t>
  </si>
  <si>
    <t>プラス</t>
  </si>
  <si>
    <t>オプション</t>
  </si>
  <si>
    <t>⑤</t>
  </si>
  <si>
    <t>メーカー</t>
  </si>
  <si>
    <t>組立設置</t>
  </si>
  <si>
    <t>工事</t>
  </si>
  <si>
    <t>⑥</t>
  </si>
  <si>
    <t>購入台数</t>
  </si>
  <si>
    <t>⑦</t>
  </si>
  <si>
    <t>-</t>
  </si>
  <si>
    <t>ハウステック マンション用ユニットバス MSBシリーズ 簡易お見積りツール</t>
  </si>
  <si>
    <t>下記の項目を選択・ご記入ください。自動で簡易見積りを作成いただけます。</t>
  </si>
  <si>
    <t>ユニットバスのサイズ・ドア位置をお選びください。</t>
  </si>
  <si>
    <t>フロントチェンジプラン</t>
  </si>
  <si>
    <t>壁プランをお選びください。</t>
  </si>
  <si>
    <t>フロントチェンジプラン「なし」の場合は、</t>
  </si>
  <si>
    <t>仕様は「ラミリア：プレーンホワイト」となります。</t>
  </si>
  <si>
    <t>フロントチェンジプランありの場合は、ご希望の</t>
  </si>
  <si>
    <t>カラーをご記入ください。</t>
  </si>
  <si>
    <t>↓</t>
  </si>
  <si>
    <r>
      <t>↓</t>
    </r>
    <r>
      <rPr>
        <u val="single"/>
        <sz val="11"/>
        <color indexed="10"/>
        <rFont val="ＭＳ Ｐゴシック"/>
        <family val="3"/>
      </rPr>
      <t>加算価格の合計を下の欄に入力してください。(必須)</t>
    </r>
  </si>
  <si>
    <t>ご希望アイテムの追加合計金額をご入力ください</t>
  </si>
  <si>
    <t>カタログページ(1)</t>
  </si>
  <si>
    <t>「チェンジアイテム」追加をご希望の場合は、「あり」を選択して、</t>
  </si>
  <si>
    <t>「プラスオプション」追加をご希望の場合は、「あり」を選択して、</t>
  </si>
  <si>
    <t>メーカーの組立設置工事をご希望の場合は「あり」を</t>
  </si>
  <si>
    <t>ご選択ください。</t>
  </si>
  <si>
    <t>なお、メーカー施工は本体の組立・取付けのみで、既存撤去・</t>
  </si>
  <si>
    <t>設備配管・電気工事・壁工事・内装工事等の関連工事は</t>
  </si>
  <si>
    <t>含まれませんのでご注意ください。</t>
  </si>
  <si>
    <t>メーカー組立設置工事「あり」で、</t>
  </si>
  <si>
    <t>場合はご選択ください。</t>
  </si>
  <si>
    <t>窓枠加工・梁欠き加工が工事内容に含まれる</t>
  </si>
  <si>
    <t>ご希望の数量をご記入ください。</t>
  </si>
  <si>
    <r>
      <t>複数台数を</t>
    </r>
    <r>
      <rPr>
        <b/>
        <sz val="11"/>
        <color indexed="12"/>
        <rFont val="ＭＳ Ｐゴシック"/>
        <family val="3"/>
      </rPr>
      <t>一括納入した</t>
    </r>
    <r>
      <rPr>
        <sz val="11"/>
        <color indexed="12"/>
        <rFont val="ＭＳ Ｐゴシック"/>
        <family val="3"/>
      </rPr>
      <t>場合、割引の対象となる場合があります。</t>
    </r>
  </si>
  <si>
    <t>なお、下に表示される割引額はあくまで目安であり、そのつど</t>
  </si>
  <si>
    <t>メーカーの見積が必要となりますので、複数購入をご検討のお客様</t>
  </si>
  <si>
    <t>は折り返しお見積を送付させていただきます。</t>
  </si>
  <si>
    <t>ご希望の購入方法をお選びください。</t>
  </si>
  <si>
    <r>
      <t>「チェンジアイテム」は、</t>
    </r>
    <r>
      <rPr>
        <b/>
        <sz val="11"/>
        <color indexed="12"/>
        <rFont val="ＭＳ Ｐゴシック"/>
        <family val="3"/>
      </rPr>
      <t>カタログP102～P103</t>
    </r>
    <r>
      <rPr>
        <sz val="11"/>
        <color indexed="12"/>
        <rFont val="ＭＳ Ｐゴシック"/>
        <family val="3"/>
      </rPr>
      <t>掲載の商品です。</t>
    </r>
  </si>
  <si>
    <r>
      <t>「プラスオプション」は、</t>
    </r>
    <r>
      <rPr>
        <b/>
        <sz val="11"/>
        <color indexed="12"/>
        <rFont val="ＭＳ Ｐゴシック"/>
        <family val="3"/>
      </rPr>
      <t>カタログP104～P107</t>
    </r>
    <r>
      <rPr>
        <sz val="11"/>
        <color indexed="12"/>
        <rFont val="ＭＳ Ｐゴシック"/>
        <family val="3"/>
      </rPr>
      <t>掲載の商品です。</t>
    </r>
  </si>
  <si>
    <t>ご希望オプションの追加合計金額をご入力ください</t>
  </si>
  <si>
    <t>カタログページ</t>
  </si>
  <si>
    <t>カタログページ(2)</t>
  </si>
  <si>
    <r>
      <t xml:space="preserve">概算お見積もり金額 </t>
    </r>
    <r>
      <rPr>
        <sz val="11"/>
        <rFont val="ＭＳ Ｐゴシック"/>
        <family val="3"/>
      </rPr>
      <t>(1台あたり)</t>
    </r>
  </si>
  <si>
    <t>　お名前</t>
  </si>
  <si>
    <t>　電話番号</t>
  </si>
  <si>
    <t>　返信方法</t>
  </si>
  <si>
    <t>ご依頼主様</t>
  </si>
  <si>
    <t>　ＦＡＸ番号</t>
  </si>
  <si>
    <t>FAX:06-4708-6303</t>
  </si>
  <si>
    <t>(FAX番号はお間違えのないようご注意ください)</t>
  </si>
  <si>
    <t>　住所</t>
  </si>
  <si>
    <t>見積り依頼票</t>
  </si>
  <si>
    <t>弊社見積をご希望のお客様は、依頼表に必要事項をご記入の上、下記番号までFAXをお送りください。</t>
  </si>
  <si>
    <t>　ふりがな</t>
  </si>
  <si>
    <t>　〒</t>
  </si>
  <si>
    <t>　Ｅ－ｍａｉｌ</t>
  </si>
  <si>
    <t>　メールアドレス[PC]（　　　　　　　　　　　　　　　　　　　　　　　　　　　　　　　　　　　　　　　　　）</t>
  </si>
  <si>
    <t>　ＴＥＬ（　　　　）　FAX（　　　　）　Ｅ－ｍａｉｌ（　　　　）　※いずれかにチェックをつけてください</t>
  </si>
  <si>
    <t>シリーズ名</t>
  </si>
  <si>
    <t>項　目</t>
  </si>
  <si>
    <t>内　容</t>
  </si>
  <si>
    <t>番　号</t>
  </si>
  <si>
    <t>-</t>
  </si>
  <si>
    <t>お見積依頼内容</t>
  </si>
  <si>
    <t>フロントチェンジプラン</t>
  </si>
  <si>
    <t xml:space="preserve">（備考） </t>
  </si>
  <si>
    <t>※チェンジアイテムまたはプラスオプションを選択された場合は、追加アイテムの内容をご記入ください。</t>
  </si>
  <si>
    <t>商品注文書の返送を</t>
  </si>
  <si>
    <t>希望する　　・　　希望しない</t>
  </si>
  <si>
    <t>ご検討どうぞよろしくお願いいたします。</t>
  </si>
  <si>
    <t>i-port   542-0083 大阪市中央区東心斎橋1-7-32 坂本ビル403号  Tel: 06-4708-6373</t>
  </si>
  <si>
    <t>お見積のご依頼</t>
  </si>
  <si>
    <t>①メールでのご依頼</t>
  </si>
  <si>
    <r>
      <t>このファイルを添付して、弊社メールアドレス　i</t>
    </r>
    <r>
      <rPr>
        <sz val="11"/>
        <rFont val="ＭＳ Ｐゴシック"/>
        <family val="3"/>
      </rPr>
      <t>-port@biz.so-net.jp まで</t>
    </r>
  </si>
  <si>
    <t>タイトル「見積依頼の件」でメールをご送付ください。</t>
  </si>
  <si>
    <t>お願いいたします。</t>
  </si>
  <si>
    <r>
      <t>その際、本文に　【 担当者様お名前・ご連絡先電話番号・物件名・納品先所在地 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のご記載を</t>
    </r>
  </si>
  <si>
    <t>②FAXでのご依頼</t>
  </si>
  <si>
    <r>
      <t>このファイルの2シート目、「</t>
    </r>
    <r>
      <rPr>
        <sz val="11"/>
        <rFont val="ＭＳ Ｐゴシック"/>
        <family val="3"/>
      </rPr>
      <t>2.見積り依頼書</t>
    </r>
    <r>
      <rPr>
        <sz val="11"/>
        <rFont val="ＭＳ Ｐゴシック"/>
        <family val="3"/>
      </rPr>
      <t>」をプリントアウトし、必要事項をご記入の上、弊社まで</t>
    </r>
  </si>
  <si>
    <r>
      <t>F</t>
    </r>
    <r>
      <rPr>
        <sz val="11"/>
        <rFont val="ＭＳ Ｐゴシック"/>
        <family val="3"/>
      </rPr>
      <t>AXをお送りください。</t>
    </r>
  </si>
  <si>
    <t>商品のご注文</t>
  </si>
  <si>
    <t>①メールでのご注文</t>
  </si>
  <si>
    <t>タイトル「商品注文の件」でメールをご送付ください。</t>
  </si>
  <si>
    <r>
      <t>その際、本文に　【 担当者様お名前・ご連絡先電話番号・物件名・納品先所在地 】</t>
    </r>
    <r>
      <rPr>
        <sz val="11"/>
        <rFont val="ＭＳ Ｐゴシック"/>
        <family val="3"/>
      </rPr>
      <t xml:space="preserve"> を</t>
    </r>
    <r>
      <rPr>
        <sz val="11"/>
        <rFont val="ＭＳ Ｐゴシック"/>
        <family val="3"/>
      </rPr>
      <t>ご記載</t>
    </r>
  </si>
  <si>
    <t>いただき、「商品の注文を希望します」とお書き添えください。</t>
  </si>
  <si>
    <t>折り返し、ご記入いただいた希望購入方法にしたがい、ご購入用商品ページのご案内をさせていただきます。</t>
  </si>
  <si>
    <r>
      <t>「F</t>
    </r>
    <r>
      <rPr>
        <sz val="11"/>
        <rFont val="ＭＳ Ｐゴシック"/>
        <family val="3"/>
      </rPr>
      <t>AX申込み</t>
    </r>
    <r>
      <rPr>
        <sz val="11"/>
        <rFont val="ＭＳ Ｐゴシック"/>
        <family val="3"/>
      </rPr>
      <t>」を選択された場合は、メール上での取引となります。</t>
    </r>
  </si>
  <si>
    <t>なお、ご購入ページのご案内に際しましては弊社お見積を添付させていただきます。</t>
  </si>
  <si>
    <t>内容・金額の修正をさせていただく場合がございますので、お手元に届きましたら見積書の内容を</t>
  </si>
  <si>
    <t>十分ご確認ください。</t>
  </si>
  <si>
    <t>その際、依頼表下部の「商品注文書の返送を」”希望する”に○をしてご送付ください。</t>
  </si>
  <si>
    <r>
      <t>折り返し、弊社見積書と商品注文書をF</t>
    </r>
    <r>
      <rPr>
        <sz val="11"/>
        <rFont val="ＭＳ Ｐゴシック"/>
        <family val="3"/>
      </rPr>
      <t>AXさせていただきます。</t>
    </r>
  </si>
  <si>
    <t>-</t>
  </si>
  <si>
    <t>バスルームサイズ</t>
  </si>
  <si>
    <t>フロントチェンジプラン</t>
  </si>
  <si>
    <t>フロントパネル</t>
  </si>
  <si>
    <t>チェンジアイテム</t>
  </si>
  <si>
    <t>プラスオプション</t>
  </si>
  <si>
    <t>-</t>
  </si>
  <si>
    <t>-</t>
  </si>
  <si>
    <t>御中</t>
  </si>
  <si>
    <t>様</t>
  </si>
  <si>
    <t>【 物件名 】</t>
  </si>
  <si>
    <t>平成 　　年 　　月 　　日</t>
  </si>
  <si>
    <t>●こちらは簡易見積もりツールによる参考お見積り書となります。
●施工費や台数による割引はあくまでも目安の金額ですので、詳細は弊社まで見積りをご依頼ください。</t>
  </si>
  <si>
    <t>【 金額 】</t>
  </si>
  <si>
    <t>円　(消費税込み)</t>
  </si>
  <si>
    <t>参考お見積書</t>
  </si>
  <si>
    <t>542-0083 大阪市中央区東心斎橋1-7-32 坂本ビル403号</t>
  </si>
  <si>
    <t>Tel: 06-4708-6373　　Fax: 06-4708-6303</t>
  </si>
  <si>
    <t>Mail: i-port@biz.so-net.jp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</si>
</sst>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台&quot;"/>
    <numFmt numFmtId="177" formatCode="0;_"/>
    <numFmt numFmtId="178" formatCode="0;_ "/>
    <numFmt numFmtId="179" formatCode="0.00_ "/>
    <numFmt numFmtId="180" formatCode="0.0_ "/>
    <numFmt numFmtId="181" formatCode="0_ "/>
    <numFmt numFmtId="182" formatCode="&quot;フロントチェンジ&quot;\ 0"/>
    <numFmt numFmtId="183" formatCode="0&quot; 円 (消費税込み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name val="メイリオ"/>
      <family val="3"/>
    </font>
    <font>
      <sz val="11"/>
      <color indexed="63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20"/>
      <name val="HG丸ｺﾞｼｯｸM-PRO"/>
      <family val="3"/>
    </font>
    <font>
      <sz val="22"/>
      <name val="ＭＳ Ｐゴシック"/>
      <family val="3"/>
    </font>
    <font>
      <sz val="26"/>
      <name val="Arial Black"/>
      <family val="2"/>
    </font>
    <font>
      <sz val="10"/>
      <name val="HG創英角ｺﾞｼｯｸUB"/>
      <family val="3"/>
    </font>
    <font>
      <sz val="18"/>
      <name val="ＭＳ Ｐゴシック"/>
      <family val="3"/>
    </font>
    <font>
      <b/>
      <sz val="14"/>
      <color indexed="9"/>
      <name val="メイリオ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38" fontId="5" fillId="24" borderId="11" xfId="49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0" fillId="24" borderId="12" xfId="0" applyFill="1" applyBorder="1" applyAlignment="1">
      <alignment vertical="center"/>
    </xf>
    <xf numFmtId="0" fontId="8" fillId="24" borderId="13" xfId="0" applyFont="1" applyFill="1" applyBorder="1" applyAlignment="1">
      <alignment vertical="center"/>
    </xf>
    <xf numFmtId="0" fontId="8" fillId="24" borderId="14" xfId="0" applyFont="1" applyFill="1" applyBorder="1" applyAlignment="1">
      <alignment vertical="center"/>
    </xf>
    <xf numFmtId="0" fontId="8" fillId="24" borderId="15" xfId="0" applyFont="1" applyFill="1" applyBorder="1" applyAlignment="1">
      <alignment horizontal="left" vertical="center" shrinkToFit="1"/>
    </xf>
    <xf numFmtId="0" fontId="8" fillId="24" borderId="16" xfId="0" applyFont="1" applyFill="1" applyBorder="1" applyAlignment="1">
      <alignment vertical="center"/>
    </xf>
    <xf numFmtId="0" fontId="8" fillId="24" borderId="17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 shrinkToFit="1"/>
    </xf>
    <xf numFmtId="0" fontId="5" fillId="24" borderId="18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1" borderId="0" xfId="0" applyFont="1" applyFill="1" applyAlignment="1" applyProtection="1">
      <alignment vertical="center"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4" fillId="25" borderId="0" xfId="0" applyFont="1" applyFill="1" applyAlignment="1" applyProtection="1">
      <alignment vertical="center"/>
      <protection locked="0"/>
    </xf>
    <xf numFmtId="0" fontId="11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Alignment="1" applyProtection="1">
      <alignment vertical="center"/>
      <protection locked="0"/>
    </xf>
    <xf numFmtId="49" fontId="0" fillId="24" borderId="0" xfId="0" applyNumberFormat="1" applyFont="1" applyFill="1" applyAlignment="1" applyProtection="1">
      <alignment vertical="center"/>
      <protection locked="0"/>
    </xf>
    <xf numFmtId="0" fontId="13" fillId="24" borderId="0" xfId="0" applyFont="1" applyFill="1" applyAlignment="1" applyProtection="1">
      <alignment vertical="center"/>
      <protection locked="0"/>
    </xf>
    <xf numFmtId="0" fontId="11" fillId="24" borderId="0" xfId="0" applyFont="1" applyFill="1" applyAlignment="1" applyProtection="1">
      <alignment vertical="center"/>
      <protection locked="0"/>
    </xf>
    <xf numFmtId="0" fontId="6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horizontal="right" vertical="center"/>
      <protection locked="0"/>
    </xf>
    <xf numFmtId="0" fontId="15" fillId="4" borderId="21" xfId="0" applyFont="1" applyFill="1" applyBorder="1" applyAlignment="1" applyProtection="1">
      <alignment horizontal="right" vertical="center"/>
      <protection locked="0"/>
    </xf>
    <xf numFmtId="0" fontId="16" fillId="24" borderId="0" xfId="43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4" borderId="21" xfId="0" applyFont="1" applyFill="1" applyBorder="1" applyAlignment="1" applyProtection="1">
      <alignment vertical="center"/>
      <protection locked="0"/>
    </xf>
    <xf numFmtId="0" fontId="4" fillId="21" borderId="0" xfId="0" applyFont="1" applyFill="1" applyAlignment="1" applyProtection="1">
      <alignment vertical="center"/>
      <protection locked="0"/>
    </xf>
    <xf numFmtId="0" fontId="0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38" fontId="0" fillId="24" borderId="0" xfId="49" applyFont="1" applyFill="1" applyBorder="1" applyAlignment="1" applyProtection="1">
      <alignment horizontal="right" vertical="center"/>
      <protection/>
    </xf>
    <xf numFmtId="38" fontId="0" fillId="24" borderId="0" xfId="0" applyNumberFormat="1" applyFont="1" applyFill="1" applyAlignment="1" applyProtection="1">
      <alignment vertical="center"/>
      <protection/>
    </xf>
    <xf numFmtId="0" fontId="0" fillId="24" borderId="15" xfId="0" applyFont="1" applyFill="1" applyBorder="1" applyAlignment="1" applyProtection="1">
      <alignment vertical="center"/>
      <protection/>
    </xf>
    <xf numFmtId="38" fontId="0" fillId="24" borderId="15" xfId="49" applyFont="1" applyFill="1" applyBorder="1" applyAlignment="1" applyProtection="1">
      <alignment vertical="center"/>
      <protection/>
    </xf>
    <xf numFmtId="0" fontId="4" fillId="19" borderId="0" xfId="0" applyFont="1" applyFill="1" applyAlignment="1" applyProtection="1">
      <alignment vertical="center"/>
      <protection/>
    </xf>
    <xf numFmtId="38" fontId="0" fillId="24" borderId="0" xfId="49" applyFont="1" applyFill="1" applyAlignment="1" applyProtection="1">
      <alignment vertical="center"/>
      <protection/>
    </xf>
    <xf numFmtId="0" fontId="14" fillId="24" borderId="0" xfId="0" applyFont="1" applyFill="1" applyAlignment="1" applyProtection="1">
      <alignment vertical="center"/>
      <protection/>
    </xf>
    <xf numFmtId="0" fontId="36" fillId="17" borderId="0" xfId="0" applyFont="1" applyFill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horizontal="center" vertical="center"/>
      <protection locked="0"/>
    </xf>
    <xf numFmtId="0" fontId="10" fillId="24" borderId="0" xfId="0" applyFont="1" applyFill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left" vertical="center"/>
      <protection locked="0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38" fontId="0" fillId="24" borderId="24" xfId="49" applyFont="1" applyFill="1" applyBorder="1" applyAlignment="1" applyProtection="1">
      <alignment horizontal="right" vertical="center"/>
      <protection/>
    </xf>
    <xf numFmtId="38" fontId="0" fillId="24" borderId="25" xfId="49" applyFont="1" applyFill="1" applyBorder="1" applyAlignment="1" applyProtection="1">
      <alignment horizontal="right" vertical="center"/>
      <protection/>
    </xf>
    <xf numFmtId="0" fontId="5" fillId="24" borderId="24" xfId="0" applyFont="1" applyFill="1" applyBorder="1" applyAlignment="1" applyProtection="1">
      <alignment horizontal="center" vertical="center"/>
      <protection/>
    </xf>
    <xf numFmtId="0" fontId="5" fillId="24" borderId="25" xfId="0" applyFont="1" applyFill="1" applyBorder="1" applyAlignment="1" applyProtection="1">
      <alignment horizontal="center" vertical="center"/>
      <protection/>
    </xf>
    <xf numFmtId="38" fontId="0" fillId="24" borderId="24" xfId="0" applyNumberFormat="1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38" fontId="0" fillId="24" borderId="26" xfId="49" applyFont="1" applyFill="1" applyBorder="1" applyAlignment="1" applyProtection="1">
      <alignment horizontal="right" vertical="center"/>
      <protection/>
    </xf>
    <xf numFmtId="38" fontId="0" fillId="24" borderId="27" xfId="49" applyFont="1" applyFill="1" applyBorder="1" applyAlignment="1" applyProtection="1">
      <alignment horizontal="right" vertical="center"/>
      <protection/>
    </xf>
    <xf numFmtId="38" fontId="0" fillId="24" borderId="28" xfId="49" applyFont="1" applyFill="1" applyBorder="1" applyAlignment="1" applyProtection="1">
      <alignment horizontal="right" vertical="center"/>
      <protection/>
    </xf>
    <xf numFmtId="38" fontId="0" fillId="24" borderId="29" xfId="49" applyFont="1" applyFill="1" applyBorder="1" applyAlignment="1" applyProtection="1">
      <alignment horizontal="right" vertical="center"/>
      <protection/>
    </xf>
    <xf numFmtId="38" fontId="0" fillId="24" borderId="15" xfId="49" applyFont="1" applyFill="1" applyBorder="1" applyAlignment="1" applyProtection="1">
      <alignment horizontal="right" vertical="center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38" fontId="4" fillId="24" borderId="26" xfId="49" applyFont="1" applyFill="1" applyBorder="1" applyAlignment="1" applyProtection="1">
      <alignment horizontal="center" vertical="center"/>
      <protection/>
    </xf>
    <xf numFmtId="38" fontId="4" fillId="24" borderId="27" xfId="49" applyFont="1" applyFill="1" applyBorder="1" applyAlignment="1" applyProtection="1">
      <alignment horizontal="center" vertical="center"/>
      <protection/>
    </xf>
    <xf numFmtId="38" fontId="0" fillId="24" borderId="30" xfId="49" applyFont="1" applyFill="1" applyBorder="1" applyAlignment="1" applyProtection="1">
      <alignment horizontal="right" vertical="center"/>
      <protection/>
    </xf>
    <xf numFmtId="176" fontId="0" fillId="24" borderId="15" xfId="0" applyNumberFormat="1" applyFont="1" applyFill="1" applyBorder="1" applyAlignment="1" applyProtection="1">
      <alignment horizontal="center" vertical="center"/>
      <protection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8" fillId="23" borderId="34" xfId="0" applyFont="1" applyFill="1" applyBorder="1" applyAlignment="1">
      <alignment horizontal="center" vertical="center"/>
    </xf>
    <xf numFmtId="0" fontId="8" fillId="23" borderId="35" xfId="0" applyFont="1" applyFill="1" applyBorder="1" applyAlignment="1">
      <alignment horizontal="center" vertical="center"/>
    </xf>
    <xf numFmtId="0" fontId="8" fillId="23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23" borderId="33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35" fillId="24" borderId="3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37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5" xfId="0" applyFont="1" applyFill="1" applyBorder="1" applyAlignment="1">
      <alignment horizontal="center" vertical="center" shrinkToFit="1"/>
    </xf>
    <xf numFmtId="38" fontId="5" fillId="24" borderId="24" xfId="49" applyFont="1" applyFill="1" applyBorder="1" applyAlignment="1">
      <alignment horizontal="right" vertical="center"/>
    </xf>
    <xf numFmtId="38" fontId="5" fillId="24" borderId="25" xfId="49" applyFont="1" applyFill="1" applyBorder="1" applyAlignment="1">
      <alignment horizontal="right" vertical="center"/>
    </xf>
    <xf numFmtId="38" fontId="5" fillId="24" borderId="38" xfId="49" applyFont="1" applyFill="1" applyBorder="1" applyAlignment="1">
      <alignment horizontal="right" vertical="center"/>
    </xf>
    <xf numFmtId="0" fontId="0" fillId="24" borderId="24" xfId="0" applyFont="1" applyFill="1" applyBorder="1" applyAlignment="1">
      <alignment horizontal="left" vertical="center"/>
    </xf>
    <xf numFmtId="0" fontId="0" fillId="24" borderId="25" xfId="0" applyFont="1" applyFill="1" applyBorder="1" applyAlignment="1">
      <alignment horizontal="left" vertical="center"/>
    </xf>
    <xf numFmtId="0" fontId="8" fillId="24" borderId="24" xfId="0" applyFont="1" applyFill="1" applyBorder="1" applyAlignment="1">
      <alignment horizontal="left" vertical="center" shrinkToFit="1"/>
    </xf>
    <xf numFmtId="0" fontId="8" fillId="24" borderId="25" xfId="0" applyFont="1" applyFill="1" applyBorder="1" applyAlignment="1">
      <alignment horizontal="left" vertical="center" shrinkToFit="1"/>
    </xf>
    <xf numFmtId="0" fontId="5" fillId="24" borderId="24" xfId="0" applyFont="1" applyFill="1" applyBorder="1" applyAlignment="1">
      <alignment horizontal="right" vertical="center"/>
    </xf>
    <xf numFmtId="0" fontId="5" fillId="24" borderId="25" xfId="0" applyFont="1" applyFill="1" applyBorder="1" applyAlignment="1">
      <alignment horizontal="right" vertical="center"/>
    </xf>
    <xf numFmtId="38" fontId="5" fillId="24" borderId="24" xfId="0" applyNumberFormat="1" applyFont="1" applyFill="1" applyBorder="1" applyAlignment="1">
      <alignment horizontal="right" vertical="center"/>
    </xf>
    <xf numFmtId="0" fontId="5" fillId="24" borderId="38" xfId="0" applyFont="1" applyFill="1" applyBorder="1" applyAlignment="1">
      <alignment horizontal="right" vertical="center"/>
    </xf>
    <xf numFmtId="0" fontId="31" fillId="23" borderId="22" xfId="0" applyFont="1" applyFill="1" applyBorder="1" applyAlignment="1">
      <alignment horizontal="center" vertical="center"/>
    </xf>
    <xf numFmtId="0" fontId="31" fillId="23" borderId="39" xfId="0" applyFont="1" applyFill="1" applyBorder="1" applyAlignment="1">
      <alignment horizontal="center" vertical="center"/>
    </xf>
    <xf numFmtId="0" fontId="31" fillId="23" borderId="23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8" fillId="24" borderId="24" xfId="0" applyFont="1" applyFill="1" applyBorder="1" applyAlignment="1">
      <alignment vertical="center" shrinkToFit="1"/>
    </xf>
    <xf numFmtId="0" fontId="8" fillId="24" borderId="40" xfId="0" applyFont="1" applyFill="1" applyBorder="1" applyAlignment="1">
      <alignment vertical="center" shrinkToFit="1"/>
    </xf>
    <xf numFmtId="0" fontId="8" fillId="24" borderId="38" xfId="0" applyFont="1" applyFill="1" applyBorder="1" applyAlignment="1">
      <alignment vertical="center" shrinkToFit="1"/>
    </xf>
    <xf numFmtId="0" fontId="19" fillId="26" borderId="22" xfId="0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left" vertical="center" shrinkToFit="1"/>
    </xf>
    <xf numFmtId="0" fontId="0" fillId="24" borderId="42" xfId="0" applyFill="1" applyBorder="1" applyAlignment="1">
      <alignment horizontal="left" vertical="center" shrinkToFit="1"/>
    </xf>
    <xf numFmtId="0" fontId="0" fillId="24" borderId="43" xfId="0" applyFill="1" applyBorder="1" applyAlignment="1">
      <alignment horizontal="left" vertical="center" shrinkToFit="1"/>
    </xf>
    <xf numFmtId="0" fontId="0" fillId="24" borderId="44" xfId="0" applyFill="1" applyBorder="1" applyAlignment="1">
      <alignment horizontal="left" vertical="center" shrinkToFit="1"/>
    </xf>
    <xf numFmtId="0" fontId="0" fillId="24" borderId="45" xfId="0" applyFill="1" applyBorder="1" applyAlignment="1">
      <alignment horizontal="left" vertical="center" shrinkToFit="1"/>
    </xf>
    <xf numFmtId="0" fontId="0" fillId="24" borderId="24" xfId="0" applyFill="1" applyBorder="1" applyAlignment="1">
      <alignment horizontal="left" vertical="center" shrinkToFit="1"/>
    </xf>
    <xf numFmtId="0" fontId="0" fillId="24" borderId="40" xfId="0" applyFill="1" applyBorder="1" applyAlignment="1">
      <alignment horizontal="left" vertical="center" shrinkToFit="1"/>
    </xf>
    <xf numFmtId="0" fontId="0" fillId="24" borderId="38" xfId="0" applyFill="1" applyBorder="1" applyAlignment="1">
      <alignment horizontal="left" vertical="center" shrinkToFit="1"/>
    </xf>
    <xf numFmtId="0" fontId="8" fillId="24" borderId="10" xfId="0" applyFont="1" applyFill="1" applyBorder="1" applyAlignment="1">
      <alignment vertical="center" shrinkToFit="1"/>
    </xf>
    <xf numFmtId="0" fontId="8" fillId="24" borderId="46" xfId="0" applyFont="1" applyFill="1" applyBorder="1" applyAlignment="1">
      <alignment vertical="center" shrinkToFit="1"/>
    </xf>
    <xf numFmtId="0" fontId="8" fillId="24" borderId="47" xfId="0" applyFont="1" applyFill="1" applyBorder="1" applyAlignment="1">
      <alignment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40" xfId="0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38" xfId="0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left" vertical="center"/>
    </xf>
    <xf numFmtId="0" fontId="5" fillId="24" borderId="48" xfId="0" applyFont="1" applyFill="1" applyBorder="1" applyAlignment="1">
      <alignment horizontal="center" vertical="center" shrinkToFit="1"/>
    </xf>
    <xf numFmtId="0" fontId="5" fillId="24" borderId="49" xfId="0" applyFont="1" applyFill="1" applyBorder="1" applyAlignment="1">
      <alignment horizontal="center" vertical="center" shrinkToFit="1"/>
    </xf>
    <xf numFmtId="0" fontId="8" fillId="24" borderId="24" xfId="0" applyNumberFormat="1" applyFont="1" applyFill="1" applyBorder="1" applyAlignment="1">
      <alignment horizontal="left" vertical="center" shrinkToFit="1"/>
    </xf>
    <xf numFmtId="0" fontId="8" fillId="24" borderId="25" xfId="0" applyNumberFormat="1" applyFont="1" applyFill="1" applyBorder="1" applyAlignment="1">
      <alignment horizontal="left" vertical="center" shrinkToFit="1"/>
    </xf>
    <xf numFmtId="0" fontId="5" fillId="24" borderId="48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 horizontal="left" vertical="top"/>
    </xf>
    <xf numFmtId="0" fontId="8" fillId="24" borderId="0" xfId="0" applyFont="1" applyFill="1" applyAlignment="1">
      <alignment horizontal="left" vertical="top" wrapText="1"/>
    </xf>
    <xf numFmtId="0" fontId="8" fillId="24" borderId="32" xfId="0" applyFont="1" applyFill="1" applyBorder="1" applyAlignment="1">
      <alignment horizontal="left" vertical="top" wrapText="1"/>
    </xf>
    <xf numFmtId="0" fontId="40" fillId="24" borderId="32" xfId="0" applyFont="1" applyFill="1" applyBorder="1" applyAlignment="1">
      <alignment horizontal="left" vertical="top"/>
    </xf>
    <xf numFmtId="0" fontId="8" fillId="24" borderId="51" xfId="0" applyFont="1" applyFill="1" applyBorder="1" applyAlignment="1">
      <alignment horizontal="left" vertical="top" wrapText="1"/>
    </xf>
    <xf numFmtId="0" fontId="40" fillId="24" borderId="51" xfId="0" applyFont="1" applyFill="1" applyBorder="1" applyAlignment="1">
      <alignment horizontal="left" vertical="top"/>
    </xf>
    <xf numFmtId="0" fontId="8" fillId="24" borderId="0" xfId="0" applyFont="1" applyFill="1" applyBorder="1" applyAlignment="1">
      <alignment horizontal="left" vertical="top" wrapText="1"/>
    </xf>
    <xf numFmtId="0" fontId="40" fillId="24" borderId="0" xfId="0" applyFont="1" applyFill="1" applyBorder="1" applyAlignment="1">
      <alignment horizontal="left" vertical="top"/>
    </xf>
    <xf numFmtId="0" fontId="38" fillId="24" borderId="52" xfId="0" applyFont="1" applyFill="1" applyBorder="1" applyAlignment="1">
      <alignment horizontal="left" vertical="center" wrapText="1"/>
    </xf>
    <xf numFmtId="38" fontId="8" fillId="24" borderId="52" xfId="49" applyFont="1" applyFill="1" applyBorder="1" applyAlignment="1">
      <alignment vertical="center" wrapText="1"/>
    </xf>
    <xf numFmtId="38" fontId="39" fillId="24" borderId="52" xfId="49" applyFont="1" applyFill="1" applyBorder="1" applyAlignment="1">
      <alignment horizontal="center" vertical="center" wrapText="1"/>
    </xf>
    <xf numFmtId="0" fontId="39" fillId="24" borderId="0" xfId="0" applyFont="1" applyFill="1" applyAlignment="1" applyProtection="1">
      <alignment horizontal="right" vertical="center"/>
      <protection locked="0"/>
    </xf>
    <xf numFmtId="0" fontId="39" fillId="24" borderId="0" xfId="0" applyFont="1" applyFill="1" applyAlignment="1" applyProtection="1">
      <alignment horizontal="left" vertical="center"/>
      <protection locked="0"/>
    </xf>
    <xf numFmtId="0" fontId="38" fillId="24" borderId="52" xfId="0" applyFont="1" applyFill="1" applyBorder="1" applyAlignment="1" applyProtection="1">
      <alignment vertical="center"/>
      <protection locked="0"/>
    </xf>
    <xf numFmtId="0" fontId="39" fillId="24" borderId="52" xfId="0" applyFont="1" applyFill="1" applyBorder="1" applyAlignment="1" applyProtection="1">
      <alignment vertical="center"/>
      <protection locked="0"/>
    </xf>
    <xf numFmtId="0" fontId="39" fillId="24" borderId="52" xfId="0" applyFont="1" applyFill="1" applyBorder="1" applyAlignment="1" applyProtection="1">
      <alignment horizontal="left" vertical="center"/>
      <protection locked="0"/>
    </xf>
    <xf numFmtId="0" fontId="39" fillId="24" borderId="0" xfId="0" applyFont="1" applyFill="1" applyAlignment="1" applyProtection="1">
      <alignment vertical="center"/>
      <protection locked="0"/>
    </xf>
    <xf numFmtId="0" fontId="38" fillId="24" borderId="53" xfId="0" applyFont="1" applyFill="1" applyBorder="1" applyAlignment="1" applyProtection="1">
      <alignment horizontal="left" vertical="center"/>
      <protection locked="0"/>
    </xf>
    <xf numFmtId="0" fontId="38" fillId="24" borderId="54" xfId="0" applyFont="1" applyFill="1" applyBorder="1" applyAlignment="1" applyProtection="1">
      <alignment horizontal="left" vertical="center"/>
      <protection locked="0"/>
    </xf>
    <xf numFmtId="0" fontId="38" fillId="24" borderId="0" xfId="0" applyFont="1" applyFill="1" applyAlignment="1" applyProtection="1">
      <alignment horizontal="right" vertical="center"/>
      <protection locked="0"/>
    </xf>
    <xf numFmtId="0" fontId="39" fillId="24" borderId="0" xfId="0" applyFont="1" applyFill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left" vertical="top"/>
      <protection locked="0"/>
    </xf>
    <xf numFmtId="0" fontId="0" fillId="24" borderId="0" xfId="0" applyFill="1" applyBorder="1" applyAlignment="1" applyProtection="1">
      <alignment horizontal="left" vertical="top"/>
      <protection locked="0"/>
    </xf>
    <xf numFmtId="0" fontId="0" fillId="24" borderId="20" xfId="0" applyFill="1" applyBorder="1" applyAlignment="1" applyProtection="1">
      <alignment horizontal="left" vertical="top"/>
      <protection locked="0"/>
    </xf>
    <xf numFmtId="0" fontId="0" fillId="24" borderId="31" xfId="0" applyFill="1" applyBorder="1" applyAlignment="1" applyProtection="1">
      <alignment horizontal="left" vertical="top"/>
      <protection locked="0"/>
    </xf>
    <xf numFmtId="0" fontId="0" fillId="24" borderId="32" xfId="0" applyFill="1" applyBorder="1" applyAlignment="1" applyProtection="1">
      <alignment horizontal="left" vertical="top"/>
      <protection locked="0"/>
    </xf>
    <xf numFmtId="0" fontId="0" fillId="24" borderId="33" xfId="0" applyFill="1" applyBorder="1" applyAlignment="1" applyProtection="1">
      <alignment horizontal="lef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38</xdr:row>
      <xdr:rowOff>66675</xdr:rowOff>
    </xdr:from>
    <xdr:to>
      <xdr:col>8</xdr:col>
      <xdr:colOff>704850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1535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igaplus.makeshop.jp/iport/html/estimate/estimate_tool_files/104_105.pdf" TargetMode="External" /><Relationship Id="rId2" Type="http://schemas.openxmlformats.org/officeDocument/2006/relationships/hyperlink" Target="http://gigaplus.makeshop.jp/iport/html/estimate/estimate_tool_files/106_107.pdf" TargetMode="External" /><Relationship Id="rId3" Type="http://schemas.openxmlformats.org/officeDocument/2006/relationships/hyperlink" Target="http://gigaplus.makeshop.jp/iport/html/estimate/estimate_tool_files/108_109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SheetLayoutView="100" workbookViewId="0" topLeftCell="A1">
      <selection activeCell="P1" sqref="P1"/>
    </sheetView>
  </sheetViews>
  <sheetFormatPr defaultColWidth="9.00390625" defaultRowHeight="13.5"/>
  <cols>
    <col min="1" max="1" width="2.25390625" style="20" customWidth="1"/>
    <col min="2" max="2" width="9.00390625" style="35" customWidth="1"/>
    <col min="3" max="3" width="3.375" style="20" customWidth="1"/>
    <col min="4" max="4" width="9.00390625" style="20" customWidth="1"/>
    <col min="5" max="5" width="10.00390625" style="20" customWidth="1"/>
    <col min="6" max="6" width="2.75390625" style="20" customWidth="1"/>
    <col min="7" max="7" width="12.125" style="20" customWidth="1"/>
    <col min="8" max="11" width="9.00390625" style="20" customWidth="1"/>
    <col min="12" max="14" width="9.00390625" style="20" hidden="1" customWidth="1"/>
    <col min="15" max="15" width="7.25390625" style="20" customWidth="1"/>
    <col min="16" max="16384" width="9.00390625" style="20" customWidth="1"/>
  </cols>
  <sheetData>
    <row r="1" spans="1:15" ht="28.5" customHeight="1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3.5">
      <c r="A4" s="21"/>
      <c r="B4" s="23" t="s">
        <v>48</v>
      </c>
      <c r="C4" s="21"/>
      <c r="D4" s="21" t="s">
        <v>32</v>
      </c>
      <c r="E4" s="21"/>
      <c r="F4" s="21" t="s">
        <v>2</v>
      </c>
      <c r="G4" s="21"/>
      <c r="H4" s="24" t="s">
        <v>67</v>
      </c>
      <c r="I4" s="21"/>
      <c r="J4" s="21"/>
      <c r="K4" s="21"/>
      <c r="L4" s="21"/>
      <c r="M4" s="21"/>
      <c r="N4" s="21"/>
      <c r="O4" s="21"/>
    </row>
    <row r="5" spans="1:15" ht="13.5">
      <c r="A5" s="21"/>
      <c r="B5" s="23" t="s">
        <v>49</v>
      </c>
      <c r="C5" s="21"/>
      <c r="D5" s="21"/>
      <c r="E5" s="21"/>
      <c r="F5" s="21"/>
      <c r="G5" s="21"/>
      <c r="H5" s="24"/>
      <c r="I5" s="25"/>
      <c r="J5" s="25"/>
      <c r="K5" s="25"/>
      <c r="L5" s="25"/>
      <c r="M5" s="25"/>
      <c r="N5" s="25">
        <v>1</v>
      </c>
      <c r="O5" s="25"/>
    </row>
    <row r="6" spans="1:15" ht="13.5">
      <c r="A6" s="21"/>
      <c r="B6" s="23" t="s">
        <v>2</v>
      </c>
      <c r="C6" s="21"/>
      <c r="D6" s="21"/>
      <c r="E6" s="21"/>
      <c r="F6" s="21"/>
      <c r="G6" s="21"/>
      <c r="H6" s="25"/>
      <c r="I6" s="25"/>
      <c r="J6" s="25"/>
      <c r="K6" s="25"/>
      <c r="L6" s="26">
        <v>1216</v>
      </c>
      <c r="M6" s="21" t="s">
        <v>5</v>
      </c>
      <c r="N6" s="21">
        <v>1</v>
      </c>
      <c r="O6" s="21"/>
    </row>
    <row r="7" spans="1:15" ht="13.5">
      <c r="A7" s="21"/>
      <c r="B7" s="23"/>
      <c r="C7" s="21"/>
      <c r="D7" s="21"/>
      <c r="E7" s="21"/>
      <c r="F7" s="21"/>
      <c r="G7" s="21"/>
      <c r="H7" s="51"/>
      <c r="I7" s="51"/>
      <c r="J7" s="51"/>
      <c r="K7" s="51"/>
      <c r="L7" s="26">
        <v>1116</v>
      </c>
      <c r="M7" s="21" t="s">
        <v>19</v>
      </c>
      <c r="N7" s="21"/>
      <c r="O7" s="21"/>
    </row>
    <row r="8" spans="1:15" ht="13.5">
      <c r="A8" s="21"/>
      <c r="B8" s="23"/>
      <c r="C8" s="21"/>
      <c r="D8" s="21"/>
      <c r="E8" s="21"/>
      <c r="F8" s="21"/>
      <c r="G8" s="21"/>
      <c r="H8" s="21"/>
      <c r="I8" s="21"/>
      <c r="J8" s="21"/>
      <c r="K8" s="26"/>
      <c r="L8" s="26">
        <v>1014</v>
      </c>
      <c r="M8" s="21" t="s">
        <v>20</v>
      </c>
      <c r="N8" s="21"/>
      <c r="O8" s="21"/>
    </row>
    <row r="9" spans="1:15" ht="13.5">
      <c r="A9" s="21"/>
      <c r="B9" s="23"/>
      <c r="C9" s="21"/>
      <c r="D9" s="21"/>
      <c r="E9" s="21"/>
      <c r="F9" s="21"/>
      <c r="G9" s="21"/>
      <c r="H9" s="21"/>
      <c r="I9" s="21"/>
      <c r="J9" s="21"/>
      <c r="K9" s="26"/>
      <c r="L9" s="26" t="s">
        <v>36</v>
      </c>
      <c r="M9" s="21" t="s">
        <v>21</v>
      </c>
      <c r="N9" s="21"/>
      <c r="O9" s="21"/>
    </row>
    <row r="10" spans="1:15" ht="13.5">
      <c r="A10" s="21"/>
      <c r="B10" s="2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 t="s">
        <v>22</v>
      </c>
      <c r="N10" s="21"/>
      <c r="O10" s="21"/>
    </row>
    <row r="11" spans="1:15" ht="13.5">
      <c r="A11" s="21"/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3.5">
      <c r="A12" s="2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3" t="s">
        <v>50</v>
      </c>
      <c r="C13" s="21"/>
      <c r="D13" s="27" t="s">
        <v>68</v>
      </c>
      <c r="E13" s="21"/>
      <c r="F13" s="27" t="s">
        <v>3</v>
      </c>
      <c r="G13" s="21"/>
      <c r="H13" s="28" t="s">
        <v>69</v>
      </c>
      <c r="I13" s="21"/>
      <c r="J13" s="21"/>
      <c r="K13" s="21"/>
      <c r="L13" s="21"/>
      <c r="M13" s="21"/>
      <c r="N13" s="21"/>
      <c r="O13" s="21"/>
    </row>
    <row r="14" spans="1:15" ht="13.5">
      <c r="A14" s="21"/>
      <c r="B14" s="23" t="s">
        <v>33</v>
      </c>
      <c r="C14" s="21"/>
      <c r="D14" s="21"/>
      <c r="E14" s="21"/>
      <c r="F14" s="21"/>
      <c r="G14" s="21"/>
      <c r="H14" s="28" t="s">
        <v>70</v>
      </c>
      <c r="I14" s="21"/>
      <c r="J14" s="21"/>
      <c r="K14" s="21"/>
      <c r="L14" s="21"/>
      <c r="M14" s="21"/>
      <c r="N14" s="21"/>
      <c r="O14" s="21"/>
    </row>
    <row r="15" spans="1:15" ht="13.5">
      <c r="A15" s="21"/>
      <c r="B15" s="23"/>
      <c r="C15" s="21"/>
      <c r="D15" s="21"/>
      <c r="E15" s="21"/>
      <c r="F15" s="21"/>
      <c r="G15" s="21"/>
      <c r="H15" s="28" t="s">
        <v>71</v>
      </c>
      <c r="I15" s="21"/>
      <c r="J15" s="21"/>
      <c r="K15" s="21"/>
      <c r="L15" s="21"/>
      <c r="M15" s="21" t="s">
        <v>23</v>
      </c>
      <c r="N15" s="21">
        <v>1</v>
      </c>
      <c r="O15" s="21"/>
    </row>
    <row r="16" spans="1:15" ht="13.5">
      <c r="A16" s="21"/>
      <c r="B16" s="23"/>
      <c r="C16" s="21"/>
      <c r="D16" s="21"/>
      <c r="E16" s="21"/>
      <c r="F16" s="21"/>
      <c r="G16" s="21"/>
      <c r="H16" s="21" t="s">
        <v>72</v>
      </c>
      <c r="I16" s="21"/>
      <c r="J16" s="21"/>
      <c r="K16" s="21"/>
      <c r="L16" s="21"/>
      <c r="M16" s="21" t="s">
        <v>0</v>
      </c>
      <c r="N16" s="21"/>
      <c r="O16" s="21"/>
    </row>
    <row r="17" spans="1:15" ht="13.5">
      <c r="A17" s="21"/>
      <c r="B17" s="23"/>
      <c r="C17" s="21"/>
      <c r="D17" s="21"/>
      <c r="E17" s="21"/>
      <c r="F17" s="21"/>
      <c r="G17" s="21"/>
      <c r="H17" s="21" t="s">
        <v>73</v>
      </c>
      <c r="I17" s="21"/>
      <c r="J17" s="21"/>
      <c r="K17" s="21"/>
      <c r="L17" s="21"/>
      <c r="M17" s="21" t="s">
        <v>1</v>
      </c>
      <c r="N17" s="21"/>
      <c r="O17" s="21"/>
    </row>
    <row r="18" spans="1:15" ht="14.25" thickBot="1">
      <c r="A18" s="21"/>
      <c r="B18" s="23"/>
      <c r="C18" s="21"/>
      <c r="D18" s="21"/>
      <c r="E18" s="21"/>
      <c r="F18" s="21"/>
      <c r="G18" s="21"/>
      <c r="H18" s="21" t="s">
        <v>74</v>
      </c>
      <c r="I18" s="21"/>
      <c r="J18" s="21"/>
      <c r="K18" s="21"/>
      <c r="L18" s="21"/>
      <c r="M18" s="21"/>
      <c r="N18" s="21">
        <v>1</v>
      </c>
      <c r="O18" s="21"/>
    </row>
    <row r="19" spans="1:15" ht="14.25" thickBot="1">
      <c r="A19" s="21"/>
      <c r="B19" s="23"/>
      <c r="C19" s="21"/>
      <c r="D19" s="21"/>
      <c r="E19" s="21"/>
      <c r="F19" s="21"/>
      <c r="G19" s="21"/>
      <c r="H19" s="49"/>
      <c r="I19" s="50"/>
      <c r="J19" s="21"/>
      <c r="K19" s="21"/>
      <c r="L19" s="21"/>
      <c r="M19" s="21" t="s">
        <v>24</v>
      </c>
      <c r="N19" s="21"/>
      <c r="O19" s="21"/>
    </row>
    <row r="20" spans="1:15" ht="13.5">
      <c r="A20" s="21"/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 t="s">
        <v>25</v>
      </c>
      <c r="N20" s="21"/>
      <c r="O20" s="21"/>
    </row>
    <row r="21" spans="1:15" ht="13.5">
      <c r="A21" s="2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3.5">
      <c r="A22" s="21"/>
      <c r="B22" s="23" t="s">
        <v>51</v>
      </c>
      <c r="C22" s="21"/>
      <c r="D22" s="21" t="s">
        <v>37</v>
      </c>
      <c r="E22" s="21"/>
      <c r="F22" s="28" t="s">
        <v>78</v>
      </c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3.5">
      <c r="A23" s="21"/>
      <c r="B23" s="23" t="s">
        <v>52</v>
      </c>
      <c r="C23" s="21"/>
      <c r="D23" s="21"/>
      <c r="E23" s="21"/>
      <c r="F23" s="28" t="s">
        <v>76</v>
      </c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3.5">
      <c r="A24" s="21"/>
      <c r="B24" s="23" t="s">
        <v>53</v>
      </c>
      <c r="C24" s="21"/>
      <c r="D24" s="21"/>
      <c r="E24" s="21"/>
      <c r="F24" s="28" t="s">
        <v>94</v>
      </c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3.5">
      <c r="A25" s="21"/>
      <c r="B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3"/>
      <c r="C26" s="21"/>
      <c r="D26" s="21"/>
      <c r="E26" s="21"/>
      <c r="F26" s="21" t="s">
        <v>75</v>
      </c>
      <c r="G26" s="29"/>
      <c r="H26" s="29"/>
      <c r="I26" s="29"/>
      <c r="J26" s="29"/>
      <c r="K26" s="21"/>
      <c r="L26" s="21"/>
      <c r="M26" s="21"/>
      <c r="N26" s="21"/>
      <c r="O26" s="21"/>
    </row>
    <row r="27" spans="1:15" ht="14.25" thickBot="1">
      <c r="A27" s="21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4.25" thickBot="1">
      <c r="A28" s="21"/>
      <c r="B28" s="23"/>
      <c r="C28" s="21"/>
      <c r="D28" s="21"/>
      <c r="E28" s="21"/>
      <c r="F28" s="30" t="s">
        <v>26</v>
      </c>
      <c r="G28" s="31"/>
      <c r="H28" s="21" t="s">
        <v>4</v>
      </c>
      <c r="I28" s="21"/>
      <c r="J28" s="32" t="s">
        <v>97</v>
      </c>
      <c r="K28" s="21"/>
      <c r="L28" s="21"/>
      <c r="M28" s="21" t="s">
        <v>27</v>
      </c>
      <c r="N28" s="21">
        <v>1</v>
      </c>
      <c r="O28" s="21"/>
    </row>
    <row r="29" spans="1:15" ht="13.5">
      <c r="A29" s="21"/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 t="s">
        <v>28</v>
      </c>
      <c r="N29" s="21"/>
      <c r="O29" s="21"/>
    </row>
    <row r="30" spans="1:15" ht="13.5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3.5">
      <c r="A31" s="21"/>
      <c r="B31" s="23" t="s">
        <v>54</v>
      </c>
      <c r="C31" s="21"/>
      <c r="D31" s="21" t="s">
        <v>29</v>
      </c>
      <c r="E31" s="21"/>
      <c r="F31" s="28" t="s">
        <v>79</v>
      </c>
      <c r="G31" s="21"/>
      <c r="H31" s="21"/>
      <c r="I31" s="21"/>
      <c r="J31" s="21"/>
      <c r="K31" s="21"/>
      <c r="L31" s="21"/>
      <c r="M31" s="21" t="s">
        <v>27</v>
      </c>
      <c r="N31" s="21">
        <v>1</v>
      </c>
      <c r="O31" s="21"/>
    </row>
    <row r="32" spans="1:15" ht="13.5">
      <c r="A32" s="21"/>
      <c r="B32" s="23" t="s">
        <v>55</v>
      </c>
      <c r="C32" s="21"/>
      <c r="D32" s="21"/>
      <c r="E32" s="21"/>
      <c r="F32" s="28" t="s">
        <v>96</v>
      </c>
      <c r="G32" s="21"/>
      <c r="H32" s="21"/>
      <c r="I32" s="21"/>
      <c r="J32" s="21"/>
      <c r="K32" s="21"/>
      <c r="L32" s="21"/>
      <c r="M32" s="21" t="s">
        <v>28</v>
      </c>
      <c r="N32" s="21"/>
      <c r="O32" s="21"/>
    </row>
    <row r="33" spans="1:15" ht="13.5">
      <c r="A33" s="21"/>
      <c r="B33" s="23" t="s">
        <v>56</v>
      </c>
      <c r="C33" s="21"/>
      <c r="D33" s="21"/>
      <c r="E33" s="21"/>
      <c r="F33" s="28" t="s">
        <v>95</v>
      </c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3.5">
      <c r="A34" s="21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3.5">
      <c r="A35" s="21"/>
      <c r="B35" s="23"/>
      <c r="C35" s="21"/>
      <c r="D35" s="21"/>
      <c r="E35" s="21"/>
      <c r="F35" s="21" t="s">
        <v>75</v>
      </c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4.25" thickBot="1">
      <c r="A36" s="21"/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4.25" thickBot="1">
      <c r="A37" s="21"/>
      <c r="B37" s="23"/>
      <c r="C37" s="21"/>
      <c r="D37" s="21"/>
      <c r="E37" s="21"/>
      <c r="F37" s="30" t="s">
        <v>26</v>
      </c>
      <c r="G37" s="31"/>
      <c r="H37" s="21" t="s">
        <v>4</v>
      </c>
      <c r="I37" s="21"/>
      <c r="J37" s="32" t="s">
        <v>77</v>
      </c>
      <c r="K37" s="21"/>
      <c r="L37" s="21"/>
      <c r="M37" s="21"/>
      <c r="N37" s="21"/>
      <c r="O37" s="21"/>
    </row>
    <row r="38" spans="1:15" ht="13.5">
      <c r="A38" s="21"/>
      <c r="B38" s="23"/>
      <c r="C38" s="21"/>
      <c r="D38" s="21"/>
      <c r="E38" s="21"/>
      <c r="F38" s="21"/>
      <c r="G38" s="21"/>
      <c r="H38" s="21"/>
      <c r="I38" s="21"/>
      <c r="J38" s="32" t="s">
        <v>98</v>
      </c>
      <c r="K38" s="21"/>
      <c r="L38" s="21"/>
      <c r="M38" s="21"/>
      <c r="N38" s="21"/>
      <c r="O38" s="21"/>
    </row>
    <row r="39" spans="1:15" ht="13.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3.5">
      <c r="A40" s="21"/>
      <c r="B40" s="23" t="s">
        <v>57</v>
      </c>
      <c r="C40" s="21"/>
      <c r="D40" s="27" t="s">
        <v>6</v>
      </c>
      <c r="E40" s="21"/>
      <c r="F40" s="28" t="s">
        <v>80</v>
      </c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3.5">
      <c r="A41" s="21"/>
      <c r="B41" s="23" t="s">
        <v>58</v>
      </c>
      <c r="C41" s="21"/>
      <c r="D41" s="21"/>
      <c r="E41" s="21"/>
      <c r="F41" s="28" t="s">
        <v>81</v>
      </c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3.5">
      <c r="A42" s="21"/>
      <c r="B42" s="23" t="s">
        <v>59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 t="s">
        <v>30</v>
      </c>
      <c r="N42" s="21">
        <v>1</v>
      </c>
      <c r="O42" s="21"/>
    </row>
    <row r="43" spans="1:15" ht="13.5">
      <c r="A43" s="21"/>
      <c r="B43" s="23" t="s">
        <v>60</v>
      </c>
      <c r="C43" s="21"/>
      <c r="D43" s="21"/>
      <c r="E43" s="21"/>
      <c r="F43" s="21" t="s">
        <v>82</v>
      </c>
      <c r="G43" s="21"/>
      <c r="H43" s="21"/>
      <c r="I43" s="21"/>
      <c r="J43" s="21"/>
      <c r="K43" s="21"/>
      <c r="L43" s="21"/>
      <c r="M43" s="21" t="s">
        <v>31</v>
      </c>
      <c r="N43" s="21"/>
      <c r="O43" s="21"/>
    </row>
    <row r="44" spans="1:15" ht="13.5">
      <c r="A44" s="21"/>
      <c r="B44" s="23"/>
      <c r="C44" s="21"/>
      <c r="D44" s="21"/>
      <c r="E44" s="21"/>
      <c r="F44" s="21" t="s">
        <v>83</v>
      </c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3.5">
      <c r="A45" s="21"/>
      <c r="B45" s="23"/>
      <c r="C45" s="21"/>
      <c r="D45" s="21"/>
      <c r="E45" s="21"/>
      <c r="F45" s="21" t="s">
        <v>84</v>
      </c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3.5">
      <c r="A46" s="21"/>
      <c r="B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3.5">
      <c r="A47" s="21"/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3.5">
      <c r="A49" s="21"/>
      <c r="B49" s="23"/>
      <c r="C49" s="21"/>
      <c r="D49" s="21" t="s">
        <v>7</v>
      </c>
      <c r="E49" s="21"/>
      <c r="F49" s="21" t="s">
        <v>8</v>
      </c>
      <c r="G49" s="21"/>
      <c r="H49" s="28" t="s">
        <v>85</v>
      </c>
      <c r="I49" s="21"/>
      <c r="J49" s="21"/>
      <c r="K49" s="21"/>
      <c r="L49" s="21"/>
      <c r="M49" s="21"/>
      <c r="N49" s="21"/>
      <c r="O49" s="21"/>
    </row>
    <row r="50" spans="1:15" ht="13.5">
      <c r="A50" s="21"/>
      <c r="B50" s="23"/>
      <c r="C50" s="21"/>
      <c r="D50" s="21"/>
      <c r="E50" s="21"/>
      <c r="F50" s="21"/>
      <c r="G50" s="21"/>
      <c r="H50" s="28" t="s">
        <v>87</v>
      </c>
      <c r="I50" s="21"/>
      <c r="J50" s="21"/>
      <c r="K50" s="21"/>
      <c r="L50" s="21"/>
      <c r="M50" s="21" t="s">
        <v>9</v>
      </c>
      <c r="N50" s="21">
        <v>1</v>
      </c>
      <c r="O50" s="21"/>
    </row>
    <row r="51" spans="1:15" ht="13.5">
      <c r="A51" s="21"/>
      <c r="B51" s="23"/>
      <c r="C51" s="21"/>
      <c r="D51" s="21"/>
      <c r="E51" s="21"/>
      <c r="F51" s="21"/>
      <c r="G51" s="21"/>
      <c r="H51" s="28" t="s">
        <v>86</v>
      </c>
      <c r="I51" s="21"/>
      <c r="J51" s="21"/>
      <c r="K51" s="21"/>
      <c r="L51" s="21"/>
      <c r="M51" s="21" t="s">
        <v>10</v>
      </c>
      <c r="N51" s="21"/>
      <c r="O51" s="21"/>
    </row>
    <row r="52" spans="1:15" ht="13.5">
      <c r="A52" s="21"/>
      <c r="B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3.5">
      <c r="A53" s="21"/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 t="s">
        <v>11</v>
      </c>
      <c r="N53" s="21">
        <v>1</v>
      </c>
      <c r="O53" s="21"/>
    </row>
    <row r="54" spans="1:15" ht="13.5">
      <c r="A54" s="21"/>
      <c r="B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 t="s">
        <v>12</v>
      </c>
      <c r="N54" s="21"/>
      <c r="O54" s="21"/>
    </row>
    <row r="55" spans="1:15" ht="13.5">
      <c r="A55" s="21"/>
      <c r="B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3.5">
      <c r="A56" s="21"/>
      <c r="B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3.5">
      <c r="A57" s="21"/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3.5">
      <c r="A58" s="21"/>
      <c r="B58" s="23" t="s">
        <v>61</v>
      </c>
      <c r="C58" s="21"/>
      <c r="D58" s="21" t="s">
        <v>13</v>
      </c>
      <c r="E58" s="33"/>
      <c r="F58" s="21"/>
      <c r="G58" s="28" t="s">
        <v>88</v>
      </c>
      <c r="H58" s="21"/>
      <c r="I58" s="21"/>
      <c r="J58" s="21"/>
      <c r="K58" s="21"/>
      <c r="L58" s="21"/>
      <c r="M58" s="21"/>
      <c r="N58" s="21"/>
      <c r="O58" s="21"/>
    </row>
    <row r="59" spans="1:15" ht="14.25" thickBot="1">
      <c r="A59" s="21"/>
      <c r="B59" s="23" t="s">
        <v>62</v>
      </c>
      <c r="C59" s="21"/>
      <c r="D59" s="21"/>
      <c r="E59" s="21"/>
      <c r="F59" s="21"/>
      <c r="G59" s="28" t="s">
        <v>89</v>
      </c>
      <c r="H59" s="21"/>
      <c r="I59" s="21"/>
      <c r="J59" s="21"/>
      <c r="K59" s="21"/>
      <c r="L59" s="21"/>
      <c r="M59" s="21"/>
      <c r="N59" s="21"/>
      <c r="O59" s="21"/>
    </row>
    <row r="60" spans="1:15" ht="14.25" thickBot="1">
      <c r="A60" s="21"/>
      <c r="B60" s="23"/>
      <c r="C60" s="21"/>
      <c r="D60" s="34">
        <v>1</v>
      </c>
      <c r="E60" s="21" t="s">
        <v>43</v>
      </c>
      <c r="F60" s="21"/>
      <c r="G60" s="21" t="s">
        <v>90</v>
      </c>
      <c r="H60" s="21"/>
      <c r="I60" s="21"/>
      <c r="J60" s="21"/>
      <c r="K60" s="21"/>
      <c r="L60" s="21"/>
      <c r="M60" s="21"/>
      <c r="N60" s="21"/>
      <c r="O60" s="21"/>
    </row>
    <row r="61" spans="1:15" ht="13.5">
      <c r="A61" s="21"/>
      <c r="B61" s="23"/>
      <c r="C61" s="21"/>
      <c r="D61" s="21"/>
      <c r="E61" s="21"/>
      <c r="F61" s="21"/>
      <c r="G61" s="21" t="s">
        <v>91</v>
      </c>
      <c r="H61" s="21"/>
      <c r="I61" s="21"/>
      <c r="J61" s="21"/>
      <c r="K61" s="21"/>
      <c r="L61" s="21"/>
      <c r="M61" s="21"/>
      <c r="N61" s="21"/>
      <c r="O61" s="21"/>
    </row>
    <row r="62" spans="1:15" ht="13.5">
      <c r="A62" s="21"/>
      <c r="B62" s="23"/>
      <c r="C62" s="21"/>
      <c r="D62" s="21"/>
      <c r="E62" s="21"/>
      <c r="F62" s="21"/>
      <c r="G62" s="21" t="s">
        <v>92</v>
      </c>
      <c r="H62" s="21"/>
      <c r="I62" s="21"/>
      <c r="J62" s="21"/>
      <c r="K62" s="21"/>
      <c r="L62" s="21"/>
      <c r="M62" s="21"/>
      <c r="N62" s="21"/>
      <c r="O62" s="21"/>
    </row>
    <row r="63" spans="1:15" ht="13.5">
      <c r="A63" s="21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3.5">
      <c r="A64" s="21"/>
      <c r="B64" s="23" t="s">
        <v>63</v>
      </c>
      <c r="C64" s="21"/>
      <c r="D64" s="21" t="s">
        <v>14</v>
      </c>
      <c r="E64" s="21"/>
      <c r="F64" s="21"/>
      <c r="G64" s="28" t="s">
        <v>93</v>
      </c>
      <c r="H64" s="21"/>
      <c r="I64" s="21"/>
      <c r="J64" s="21"/>
      <c r="K64" s="21"/>
      <c r="L64" s="21"/>
      <c r="M64" s="21"/>
      <c r="N64" s="21"/>
      <c r="O64" s="21"/>
    </row>
    <row r="65" spans="1:15" ht="13.5">
      <c r="A65" s="21"/>
      <c r="B65" s="23" t="s">
        <v>14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v>2</v>
      </c>
      <c r="O65" s="21"/>
    </row>
    <row r="66" spans="1:15" ht="13.5">
      <c r="A66" s="21"/>
      <c r="B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 t="s">
        <v>15</v>
      </c>
      <c r="N66" s="21"/>
      <c r="O66" s="21"/>
    </row>
    <row r="67" spans="1:15" ht="13.5">
      <c r="A67" s="21"/>
      <c r="B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 t="s">
        <v>16</v>
      </c>
      <c r="N67" s="21"/>
      <c r="O67" s="21"/>
    </row>
    <row r="68" spans="1:15" ht="13.5">
      <c r="A68" s="21"/>
      <c r="B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 t="s">
        <v>17</v>
      </c>
      <c r="N68" s="21"/>
      <c r="O68" s="21"/>
    </row>
    <row r="69" spans="1:15" ht="13.5">
      <c r="A69" s="21"/>
      <c r="B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 t="s">
        <v>18</v>
      </c>
      <c r="N69" s="21"/>
      <c r="O69" s="21"/>
    </row>
    <row r="70" spans="1:15" ht="13.5">
      <c r="A70" s="21"/>
      <c r="B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3.5">
      <c r="A71" s="21"/>
      <c r="B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3.5">
      <c r="A72" s="21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3.5">
      <c r="A73" s="36"/>
      <c r="B73" s="43"/>
      <c r="C73" s="36"/>
      <c r="D73" s="36" t="s">
        <v>99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3.5">
      <c r="A74" s="36"/>
      <c r="B74" s="43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3.5">
      <c r="A75" s="36"/>
      <c r="B75" s="43"/>
      <c r="C75" s="36"/>
      <c r="D75" s="63" t="s">
        <v>38</v>
      </c>
      <c r="E75" s="57"/>
      <c r="F75" s="64"/>
      <c r="G75" s="64"/>
      <c r="H75" s="54" t="s">
        <v>44</v>
      </c>
      <c r="I75" s="55"/>
      <c r="J75" s="54" t="s">
        <v>45</v>
      </c>
      <c r="K75" s="55"/>
      <c r="L75" s="38"/>
      <c r="M75" s="36"/>
      <c r="N75" s="36"/>
      <c r="O75" s="36"/>
    </row>
    <row r="76" spans="1:15" ht="13.5">
      <c r="A76" s="36"/>
      <c r="B76" s="43"/>
      <c r="C76" s="36"/>
      <c r="D76" s="63" t="s">
        <v>39</v>
      </c>
      <c r="E76" s="57"/>
      <c r="F76" s="64" t="str">
        <f>IF(N5="","",IF(N5&lt;=1,"1216",IF(N5&lt;=2,"1116",IF(N5&lt;=3,"1014",IF(N5&lt;=4,"0816",IF(N5&lt;=5,"BL"))))))</f>
        <v>1216</v>
      </c>
      <c r="G76" s="64"/>
      <c r="H76" s="62">
        <f>IF(N5="","",IF(N5&lt;=1,381000,IF(N5&lt;=2,365000,IF(N5&lt;=3,355000,IF(N5&lt;=4,351000,IF(N5&lt;=5,"BL"))))))</f>
        <v>381000</v>
      </c>
      <c r="I76" s="62"/>
      <c r="J76" s="52">
        <f>IF(N5=4,H76*0.42,H76*0.32)</f>
        <v>121920</v>
      </c>
      <c r="K76" s="53"/>
      <c r="L76" s="39"/>
      <c r="M76" s="36"/>
      <c r="N76" s="36"/>
      <c r="O76" s="36"/>
    </row>
    <row r="77" spans="1:15" ht="13.5">
      <c r="A77" s="36"/>
      <c r="B77" s="43"/>
      <c r="C77" s="36"/>
      <c r="D77" s="63" t="s">
        <v>2</v>
      </c>
      <c r="E77" s="57"/>
      <c r="F77" s="64" t="str">
        <f>IF(N6="","",IF(N6&lt;=1,"未定",IF(N6&lt;=2,"AR",IF(N6&lt;=3,"AL",IF(N6&lt;=4,"BR",IF(N6&lt;=5,"BL"))))))</f>
        <v>未定</v>
      </c>
      <c r="G77" s="64"/>
      <c r="H77" s="62">
        <v>0</v>
      </c>
      <c r="I77" s="62"/>
      <c r="J77" s="52">
        <f>H77</f>
        <v>0</v>
      </c>
      <c r="K77" s="53"/>
      <c r="L77" s="39"/>
      <c r="M77" s="36"/>
      <c r="N77" s="36"/>
      <c r="O77" s="36"/>
    </row>
    <row r="78" spans="1:15" ht="13.5">
      <c r="A78" s="36"/>
      <c r="B78" s="43"/>
      <c r="C78" s="36"/>
      <c r="D78" s="63" t="s">
        <v>33</v>
      </c>
      <c r="E78" s="57"/>
      <c r="F78" s="64" t="str">
        <f>IF(N15="","",IF(N15&lt;=1,"なし",IF(N15&lt;=2,"1枚",IF(N15&lt;=3,"2枚",IF(N15&lt;=4,"BR",IF(N15&lt;=5,"BL"))))))</f>
        <v>なし</v>
      </c>
      <c r="G78" s="64"/>
      <c r="H78" s="65">
        <f>(N15-1)*5000</f>
        <v>0</v>
      </c>
      <c r="I78" s="66"/>
      <c r="J78" s="58"/>
      <c r="K78" s="59"/>
      <c r="L78" s="39"/>
      <c r="M78" s="36"/>
      <c r="N78" s="36"/>
      <c r="O78" s="36"/>
    </row>
    <row r="79" spans="1:15" ht="13.5">
      <c r="A79" s="36"/>
      <c r="B79" s="43"/>
      <c r="C79" s="36"/>
      <c r="D79" s="63" t="s">
        <v>40</v>
      </c>
      <c r="E79" s="57"/>
      <c r="F79" s="64" t="str">
        <f>IF(N18="","",IF(N18&lt;=1,"ラミリア",IF(N18&lt;=2,"ブライティアマット",IF(N18&lt;=3,"AL",IF(N18&lt;=4,"BR",IF(N18&lt;=5,"BL"))))))</f>
        <v>ラミリア</v>
      </c>
      <c r="G79" s="64"/>
      <c r="H79" s="67">
        <f>IF(N18=1,H78,H78+(H78*2))</f>
        <v>0</v>
      </c>
      <c r="I79" s="67"/>
      <c r="J79" s="60">
        <f>IF(N5=4,H79*0.42,H79*0.32)</f>
        <v>0</v>
      </c>
      <c r="K79" s="61"/>
      <c r="L79" s="39"/>
      <c r="M79" s="36"/>
      <c r="N79" s="36"/>
      <c r="O79" s="36"/>
    </row>
    <row r="80" spans="1:15" ht="13.5">
      <c r="A80" s="36"/>
      <c r="B80" s="43"/>
      <c r="C80" s="36"/>
      <c r="D80" s="63" t="s">
        <v>41</v>
      </c>
      <c r="E80" s="57"/>
      <c r="F80" s="64" t="str">
        <f>IF(N28="","",IF(N28&lt;=1,"なし",IF(N28&lt;=2,"あり",IF(N28&lt;=3,"AL",IF(N28&lt;=4,"BR",IF(N28&lt;=5,"BL"))))))</f>
        <v>なし</v>
      </c>
      <c r="G80" s="64"/>
      <c r="H80" s="62">
        <f>IF(N28=1,0,G28)</f>
        <v>0</v>
      </c>
      <c r="I80" s="62"/>
      <c r="J80" s="52">
        <f>IF(N5=4,H80*0.42,H80*0.32)</f>
        <v>0</v>
      </c>
      <c r="K80" s="53"/>
      <c r="L80" s="39"/>
      <c r="M80" s="36"/>
      <c r="N80" s="40"/>
      <c r="O80" s="36"/>
    </row>
    <row r="81" spans="1:15" ht="13.5">
      <c r="A81" s="36"/>
      <c r="B81" s="43"/>
      <c r="C81" s="36"/>
      <c r="D81" s="63" t="s">
        <v>42</v>
      </c>
      <c r="E81" s="57"/>
      <c r="F81" s="64" t="str">
        <f>IF(N31="","",IF(N31&lt;=1,"なし",IF(N31&lt;=2,"あり",IF(N31&lt;=3,"AL",IF(N31&lt;=4,"BR",IF(N31&lt;=5,"BL"))))))</f>
        <v>なし</v>
      </c>
      <c r="G81" s="64"/>
      <c r="H81" s="62">
        <f>IF(N31=1,0,G37)</f>
        <v>0</v>
      </c>
      <c r="I81" s="62"/>
      <c r="J81" s="52">
        <f>H81*0.75</f>
        <v>0</v>
      </c>
      <c r="K81" s="53"/>
      <c r="L81" s="39"/>
      <c r="M81" s="36"/>
      <c r="N81" s="40"/>
      <c r="O81" s="36"/>
    </row>
    <row r="82" spans="1:15" ht="13.5">
      <c r="A82" s="36"/>
      <c r="B82" s="43"/>
      <c r="C82" s="36"/>
      <c r="D82" s="63" t="s">
        <v>6</v>
      </c>
      <c r="E82" s="57"/>
      <c r="F82" s="64" t="str">
        <f>IF(N42="","",IF(N42&lt;=1,"なし",IF(N42&lt;=2,"あり",IF(N42&lt;=3,"AL",IF(N42&lt;=4,"BR",IF(N42&lt;=5,"BL"))))))</f>
        <v>なし</v>
      </c>
      <c r="G82" s="64"/>
      <c r="H82" s="62">
        <f>IF(N42=1,0,55000)</f>
        <v>0</v>
      </c>
      <c r="I82" s="62"/>
      <c r="J82" s="52">
        <f>H82</f>
        <v>0</v>
      </c>
      <c r="K82" s="53"/>
      <c r="L82" s="39"/>
      <c r="M82" s="36"/>
      <c r="N82" s="40"/>
      <c r="O82" s="36"/>
    </row>
    <row r="83" spans="1:15" ht="13.5">
      <c r="A83" s="36"/>
      <c r="B83" s="43"/>
      <c r="C83" s="36"/>
      <c r="D83" s="63" t="s">
        <v>34</v>
      </c>
      <c r="E83" s="57"/>
      <c r="F83" s="64" t="str">
        <f>IF(N50="","",IF(N50&lt;=1,"窓なし",IF(N50&lt;=2,"窓あり",IF(N50&lt;=3,"AL",IF(N50&lt;=4,"BR",IF(N50&lt;=5,"BL"))))))</f>
        <v>窓なし</v>
      </c>
      <c r="G83" s="64"/>
      <c r="H83" s="62">
        <f>IF(N42=1,0,IF(N50=1,0,5000))</f>
        <v>0</v>
      </c>
      <c r="I83" s="62"/>
      <c r="J83" s="52">
        <f>H83</f>
        <v>0</v>
      </c>
      <c r="K83" s="53"/>
      <c r="L83" s="39"/>
      <c r="M83" s="36"/>
      <c r="N83" s="40"/>
      <c r="O83" s="36"/>
    </row>
    <row r="84" spans="1:15" ht="13.5">
      <c r="A84" s="36"/>
      <c r="B84" s="43"/>
      <c r="C84" s="36"/>
      <c r="D84" s="63" t="s">
        <v>8</v>
      </c>
      <c r="E84" s="57"/>
      <c r="F84" s="64" t="str">
        <f>IF(N53="","",IF(N53&lt;=1,"梁欠きなし",IF(N53&lt;=2,"梁欠きあり",IF(N53&lt;=3,"AL",IF(N53&lt;=4,"BR",IF(N53&lt;=5,"BL"))))))</f>
        <v>梁欠きなし</v>
      </c>
      <c r="G84" s="64"/>
      <c r="H84" s="62">
        <f>IF(N42=1,0,IF(N53=1,0,5000))</f>
        <v>0</v>
      </c>
      <c r="I84" s="62"/>
      <c r="J84" s="52">
        <f>H84</f>
        <v>0</v>
      </c>
      <c r="K84" s="53"/>
      <c r="L84" s="39"/>
      <c r="M84" s="36"/>
      <c r="N84" s="36"/>
      <c r="O84" s="36"/>
    </row>
    <row r="85" spans="1:15" ht="13.5">
      <c r="A85" s="36"/>
      <c r="B85" s="43"/>
      <c r="C85" s="36"/>
      <c r="D85" s="63" t="s">
        <v>35</v>
      </c>
      <c r="E85" s="57"/>
      <c r="F85" s="68">
        <f>D60</f>
        <v>1</v>
      </c>
      <c r="G85" s="68"/>
      <c r="H85" s="62" t="s">
        <v>64</v>
      </c>
      <c r="I85" s="62"/>
      <c r="J85" s="52">
        <f>IF(F85&lt;=4,0,IF(F85&lt;=9,-((SUM(H76:I80)-H78)*0.01),-(((SUM(H76:I80)-H78)*0.03)+(H81*0.15)+(N42-1)*10000)))</f>
        <v>0</v>
      </c>
      <c r="K85" s="53"/>
      <c r="L85" s="39"/>
      <c r="M85" s="40">
        <f>SUM(J76:K85)</f>
        <v>121920</v>
      </c>
      <c r="N85" s="36"/>
      <c r="O85" s="36"/>
    </row>
    <row r="86" spans="1:15" ht="13.5">
      <c r="A86" s="36"/>
      <c r="B86" s="43"/>
      <c r="C86" s="36"/>
      <c r="D86" s="63" t="s">
        <v>14</v>
      </c>
      <c r="E86" s="57"/>
      <c r="F86" s="64" t="str">
        <f>IF(N65="","",IF(N65&lt;=1,"Yahoo!(銀行振込)",IF(N65&lt;=2,"Yahoo!(クレジット)",IF(N65&lt;=3,"自社サイト",IF(N65&lt;=4,"FAX申込み",IF(N65&lt;=5,"BL"))))))</f>
        <v>Yahoo!(クレジット)</v>
      </c>
      <c r="G86" s="64"/>
      <c r="H86" s="62" t="s">
        <v>64</v>
      </c>
      <c r="I86" s="62"/>
      <c r="J86" s="52">
        <f>IF(N65="","",IF(N65&lt;=1,-(M85*0.01),IF(N65&lt;=2,0,IF(N65&lt;=3,-(M85*0.02),IF(N65&lt;=4,-(M85*0.025),IF(N65&lt;=5,"BL"))))))</f>
        <v>0</v>
      </c>
      <c r="K86" s="53"/>
      <c r="L86" s="39"/>
      <c r="M86" s="36"/>
      <c r="N86" s="36"/>
      <c r="O86" s="36"/>
    </row>
    <row r="87" spans="1:15" ht="13.5">
      <c r="A87" s="36"/>
      <c r="B87" s="43"/>
      <c r="C87" s="36"/>
      <c r="D87" s="63" t="s">
        <v>46</v>
      </c>
      <c r="E87" s="57"/>
      <c r="F87" s="64"/>
      <c r="G87" s="64"/>
      <c r="H87" s="56">
        <f>SUM(H76:I86)</f>
        <v>381000</v>
      </c>
      <c r="I87" s="57"/>
      <c r="J87" s="52">
        <f>SUM(J76:K86)</f>
        <v>121920</v>
      </c>
      <c r="K87" s="53"/>
      <c r="L87" s="39"/>
      <c r="M87" s="36"/>
      <c r="N87" s="36"/>
      <c r="O87" s="36"/>
    </row>
    <row r="88" spans="1:15" ht="13.5">
      <c r="A88" s="36"/>
      <c r="B88" s="43"/>
      <c r="C88" s="36"/>
      <c r="D88" s="36"/>
      <c r="E88" s="36"/>
      <c r="F88" s="36"/>
      <c r="G88" s="36"/>
      <c r="H88" s="36"/>
      <c r="I88" s="36"/>
      <c r="J88" s="41" t="s">
        <v>47</v>
      </c>
      <c r="K88" s="42">
        <f>J87*1.08</f>
        <v>131673.6</v>
      </c>
      <c r="L88" s="36"/>
      <c r="M88" s="36"/>
      <c r="N88" s="36"/>
      <c r="O88" s="36"/>
    </row>
    <row r="89" spans="1:15" ht="13.5">
      <c r="A89" s="36"/>
      <c r="B89" s="37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3.5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3.5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3.5">
      <c r="A92" s="36"/>
      <c r="B92" s="46" t="s">
        <v>128</v>
      </c>
      <c r="C92" s="46"/>
      <c r="D92" s="46"/>
      <c r="E92" s="46"/>
      <c r="F92" s="46"/>
      <c r="G92" s="36"/>
      <c r="H92" s="36"/>
      <c r="I92" s="36"/>
      <c r="J92" s="36"/>
      <c r="K92" s="40"/>
      <c r="L92" s="36"/>
      <c r="M92" s="36"/>
      <c r="N92" s="36"/>
      <c r="O92" s="36"/>
    </row>
    <row r="93" spans="1:15" ht="13.5">
      <c r="A93" s="36"/>
      <c r="B93" s="46"/>
      <c r="C93" s="46"/>
      <c r="D93" s="46"/>
      <c r="E93" s="46"/>
      <c r="F93" s="4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3.5">
      <c r="A94" s="36"/>
      <c r="B94" s="37"/>
      <c r="C94" s="36"/>
      <c r="D94" s="36"/>
      <c r="E94" s="36"/>
      <c r="F94" s="36"/>
      <c r="G94" s="36"/>
      <c r="H94" s="36"/>
      <c r="I94" s="44"/>
      <c r="J94" s="36"/>
      <c r="K94" s="36"/>
      <c r="L94" s="36"/>
      <c r="M94" s="36"/>
      <c r="N94" s="36"/>
      <c r="O94" s="36"/>
    </row>
    <row r="95" spans="1:15" ht="13.5">
      <c r="A95" s="36"/>
      <c r="B95" s="45" t="s">
        <v>129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3.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3.5">
      <c r="A97" s="36"/>
      <c r="B97" s="36" t="s">
        <v>130</v>
      </c>
      <c r="C97" s="36"/>
      <c r="D97" s="36"/>
      <c r="E97" s="36"/>
      <c r="F97" s="36"/>
      <c r="G97" s="40"/>
      <c r="H97" s="36"/>
      <c r="I97" s="36"/>
      <c r="J97" s="36"/>
      <c r="K97" s="36"/>
      <c r="L97" s="36"/>
      <c r="M97" s="36"/>
      <c r="N97" s="36"/>
      <c r="O97" s="36"/>
    </row>
    <row r="98" spans="1:15" ht="13.5">
      <c r="A98" s="36"/>
      <c r="B98" s="36" t="s">
        <v>131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3.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3.5">
      <c r="A100" s="36"/>
      <c r="B100" s="36" t="s">
        <v>133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3.5">
      <c r="A101" s="36"/>
      <c r="B101" s="36" t="s">
        <v>132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3.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3.5">
      <c r="A103" s="36"/>
      <c r="B103" s="45" t="s">
        <v>134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3.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3.5">
      <c r="A105" s="36"/>
      <c r="B105" s="36" t="s">
        <v>135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3.5">
      <c r="A106" s="36"/>
      <c r="B106" s="36" t="s">
        <v>136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3.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3.5">
      <c r="A108" s="36"/>
      <c r="B108" s="46" t="s">
        <v>137</v>
      </c>
      <c r="C108" s="46"/>
      <c r="D108" s="46"/>
      <c r="E108" s="46"/>
      <c r="F108" s="46"/>
      <c r="G108" s="36"/>
      <c r="H108" s="36"/>
      <c r="I108" s="36"/>
      <c r="J108" s="36"/>
      <c r="K108" s="40"/>
      <c r="L108" s="36"/>
      <c r="M108" s="36"/>
      <c r="N108" s="36"/>
      <c r="O108" s="36"/>
    </row>
    <row r="109" spans="1:15" ht="13.5">
      <c r="A109" s="36"/>
      <c r="B109" s="46"/>
      <c r="C109" s="46"/>
      <c r="D109" s="46"/>
      <c r="E109" s="46"/>
      <c r="F109" s="4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3.5">
      <c r="A110" s="36"/>
      <c r="B110" s="37"/>
      <c r="C110" s="36"/>
      <c r="D110" s="36"/>
      <c r="E110" s="36"/>
      <c r="F110" s="36"/>
      <c r="G110" s="36"/>
      <c r="H110" s="36"/>
      <c r="I110" s="44"/>
      <c r="J110" s="36"/>
      <c r="K110" s="36"/>
      <c r="L110" s="36"/>
      <c r="M110" s="36"/>
      <c r="N110" s="36"/>
      <c r="O110" s="36"/>
    </row>
    <row r="111" spans="1:15" ht="13.5">
      <c r="A111" s="36"/>
      <c r="B111" s="45" t="s">
        <v>138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3.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3.5">
      <c r="A113" s="36"/>
      <c r="B113" s="36" t="s">
        <v>130</v>
      </c>
      <c r="C113" s="36"/>
      <c r="D113" s="36"/>
      <c r="E113" s="36"/>
      <c r="F113" s="36"/>
      <c r="G113" s="40"/>
      <c r="H113" s="36"/>
      <c r="I113" s="36"/>
      <c r="J113" s="36"/>
      <c r="K113" s="36"/>
      <c r="L113" s="36"/>
      <c r="M113" s="36"/>
      <c r="N113" s="36"/>
      <c r="O113" s="36"/>
    </row>
    <row r="114" spans="1:15" ht="13.5">
      <c r="A114" s="36"/>
      <c r="B114" s="36" t="s">
        <v>139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3.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3.5">
      <c r="A116" s="36"/>
      <c r="B116" s="36" t="s">
        <v>140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3.5">
      <c r="A117" s="36"/>
      <c r="B117" s="36" t="s">
        <v>141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3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13.5">
      <c r="A119" s="36"/>
      <c r="B119" s="36" t="s">
        <v>142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13.5">
      <c r="A120" s="36"/>
      <c r="B120" s="36" t="s">
        <v>143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13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13.5">
      <c r="A122" s="36"/>
      <c r="B122" s="36" t="s">
        <v>144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13.5">
      <c r="A123" s="36"/>
      <c r="B123" s="36" t="s">
        <v>145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13.5">
      <c r="A124" s="36"/>
      <c r="B124" s="36" t="s">
        <v>146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13.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13.5">
      <c r="A126" s="36"/>
      <c r="B126" s="45" t="s">
        <v>134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13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13.5">
      <c r="A128" s="36"/>
      <c r="B128" s="36" t="s">
        <v>135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3.5">
      <c r="A129" s="36"/>
      <c r="B129" s="36" t="s">
        <v>136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36"/>
      <c r="B130" s="36" t="s">
        <v>147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3.5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13.5">
      <c r="A132" s="36"/>
      <c r="B132" s="36" t="s">
        <v>148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13.5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13.5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13.5">
      <c r="A135" s="36"/>
      <c r="B135" s="45" t="s">
        <v>126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13.5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</sheetData>
  <sheetProtection password="CC27" sheet="1" objects="1" scenarios="1" selectLockedCells="1"/>
  <mergeCells count="58">
    <mergeCell ref="D75:E75"/>
    <mergeCell ref="D76:E76"/>
    <mergeCell ref="D77:E77"/>
    <mergeCell ref="D78:E78"/>
    <mergeCell ref="D86:E86"/>
    <mergeCell ref="F86:G86"/>
    <mergeCell ref="D79:E79"/>
    <mergeCell ref="D80:E80"/>
    <mergeCell ref="D81:E81"/>
    <mergeCell ref="D82:E82"/>
    <mergeCell ref="F79:G79"/>
    <mergeCell ref="F80:G80"/>
    <mergeCell ref="F81:G81"/>
    <mergeCell ref="F82:G82"/>
    <mergeCell ref="F75:G75"/>
    <mergeCell ref="F76:G76"/>
    <mergeCell ref="F77:G77"/>
    <mergeCell ref="F78:G78"/>
    <mergeCell ref="F83:G83"/>
    <mergeCell ref="F84:G84"/>
    <mergeCell ref="D85:E85"/>
    <mergeCell ref="F85:G85"/>
    <mergeCell ref="D83:E83"/>
    <mergeCell ref="D84:E84"/>
    <mergeCell ref="D87:E87"/>
    <mergeCell ref="F87:G87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75:I75"/>
    <mergeCell ref="H87:I87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B92:F93"/>
    <mergeCell ref="B108:F109"/>
    <mergeCell ref="A1:O1"/>
    <mergeCell ref="A2:O2"/>
    <mergeCell ref="H19:I19"/>
    <mergeCell ref="H7:K7"/>
    <mergeCell ref="J85:K85"/>
    <mergeCell ref="J86:K86"/>
    <mergeCell ref="J87:K87"/>
    <mergeCell ref="J75:K75"/>
  </mergeCells>
  <hyperlinks>
    <hyperlink ref="J28" r:id="rId1" display="カタログページ"/>
    <hyperlink ref="J37" r:id="rId2" display="カタログページ(1)"/>
    <hyperlink ref="J38" r:id="rId3" display="カタログページ(2)"/>
  </hyperlinks>
  <printOptions/>
  <pageMargins left="0.52" right="0.52" top="0.65" bottom="0.6" header="0.512" footer="0.512"/>
  <pageSetup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J1" sqref="J1"/>
    </sheetView>
  </sheetViews>
  <sheetFormatPr defaultColWidth="9.00390625" defaultRowHeight="13.5"/>
  <cols>
    <col min="1" max="1" width="13.00390625" style="1" customWidth="1"/>
    <col min="2" max="4" width="9.00390625" style="1" customWidth="1"/>
    <col min="5" max="5" width="13.00390625" style="1" customWidth="1"/>
    <col min="6" max="8" width="9.00390625" style="1" customWidth="1"/>
    <col min="9" max="9" width="11.375" style="1" customWidth="1"/>
    <col min="10" max="16384" width="9.00390625" style="1" customWidth="1"/>
  </cols>
  <sheetData>
    <row r="1" spans="1:9" ht="30" customHeight="1" thickBot="1">
      <c r="A1" s="104" t="s">
        <v>108</v>
      </c>
      <c r="B1" s="105"/>
      <c r="C1" s="105"/>
      <c r="D1" s="105"/>
      <c r="E1" s="105"/>
      <c r="F1" s="105"/>
      <c r="G1" s="105"/>
      <c r="H1" s="105"/>
      <c r="I1" s="106"/>
    </row>
    <row r="2" ht="7.5" customHeight="1"/>
    <row r="3" spans="1:9" ht="13.5">
      <c r="A3" s="107" t="s">
        <v>109</v>
      </c>
      <c r="B3" s="107"/>
      <c r="C3" s="107"/>
      <c r="D3" s="107"/>
      <c r="E3" s="107"/>
      <c r="F3" s="107"/>
      <c r="G3" s="107"/>
      <c r="H3" s="107"/>
      <c r="I3" s="107"/>
    </row>
    <row r="4" spans="1:5" ht="7.5" customHeight="1">
      <c r="A4" s="3"/>
      <c r="E4" s="6"/>
    </row>
    <row r="5" spans="1:9" ht="38.25" customHeight="1">
      <c r="A5" s="108" t="s">
        <v>105</v>
      </c>
      <c r="B5" s="108"/>
      <c r="C5" s="108"/>
      <c r="D5" s="108"/>
      <c r="E5" s="108"/>
      <c r="F5" s="108"/>
      <c r="G5" s="108"/>
      <c r="H5" s="108"/>
      <c r="I5" s="108"/>
    </row>
    <row r="6" spans="1:9" ht="13.5">
      <c r="A6" s="107" t="s">
        <v>106</v>
      </c>
      <c r="B6" s="109"/>
      <c r="C6" s="109"/>
      <c r="D6" s="109"/>
      <c r="E6" s="109"/>
      <c r="F6" s="109"/>
      <c r="G6" s="109"/>
      <c r="H6" s="109"/>
      <c r="I6" s="109"/>
    </row>
    <row r="7" ht="14.25" thickBot="1"/>
    <row r="8" spans="1:9" ht="16.5" customHeight="1" thickBot="1">
      <c r="A8" s="113" t="s">
        <v>103</v>
      </c>
      <c r="B8" s="114"/>
      <c r="C8" s="114"/>
      <c r="D8" s="114"/>
      <c r="E8" s="114"/>
      <c r="F8" s="114"/>
      <c r="G8" s="114"/>
      <c r="H8" s="114"/>
      <c r="I8" s="115"/>
    </row>
    <row r="9" spans="1:9" ht="30.75" customHeight="1">
      <c r="A9" s="7" t="s">
        <v>110</v>
      </c>
      <c r="B9" s="116"/>
      <c r="C9" s="117"/>
      <c r="D9" s="117"/>
      <c r="E9" s="117"/>
      <c r="F9" s="117"/>
      <c r="G9" s="117"/>
      <c r="H9" s="117"/>
      <c r="I9" s="118"/>
    </row>
    <row r="10" spans="1:9" ht="30.75" customHeight="1">
      <c r="A10" s="8" t="s">
        <v>100</v>
      </c>
      <c r="B10" s="119"/>
      <c r="C10" s="119"/>
      <c r="D10" s="119"/>
      <c r="E10" s="119"/>
      <c r="F10" s="119"/>
      <c r="G10" s="119"/>
      <c r="H10" s="119"/>
      <c r="I10" s="120"/>
    </row>
    <row r="11" spans="1:9" ht="30.75" customHeight="1">
      <c r="A11" s="9" t="s">
        <v>107</v>
      </c>
      <c r="B11" s="121" t="s">
        <v>111</v>
      </c>
      <c r="C11" s="122"/>
      <c r="D11" s="122"/>
      <c r="E11" s="122"/>
      <c r="F11" s="122"/>
      <c r="G11" s="122"/>
      <c r="H11" s="122"/>
      <c r="I11" s="123"/>
    </row>
    <row r="12" spans="1:9" ht="30.75" customHeight="1">
      <c r="A12" s="9" t="s">
        <v>101</v>
      </c>
      <c r="B12" s="127"/>
      <c r="C12" s="128"/>
      <c r="D12" s="129"/>
      <c r="E12" s="10" t="s">
        <v>104</v>
      </c>
      <c r="F12" s="127"/>
      <c r="G12" s="128"/>
      <c r="H12" s="128"/>
      <c r="I12" s="130"/>
    </row>
    <row r="13" spans="1:9" ht="30.75" customHeight="1">
      <c r="A13" s="11" t="s">
        <v>112</v>
      </c>
      <c r="B13" s="110" t="s">
        <v>113</v>
      </c>
      <c r="C13" s="111"/>
      <c r="D13" s="111"/>
      <c r="E13" s="111"/>
      <c r="F13" s="111"/>
      <c r="G13" s="111"/>
      <c r="H13" s="111"/>
      <c r="I13" s="112"/>
    </row>
    <row r="14" spans="1:9" ht="30.75" customHeight="1" thickBot="1">
      <c r="A14" s="12" t="s">
        <v>102</v>
      </c>
      <c r="B14" s="124" t="s">
        <v>114</v>
      </c>
      <c r="C14" s="125"/>
      <c r="D14" s="125"/>
      <c r="E14" s="125"/>
      <c r="F14" s="125"/>
      <c r="G14" s="125"/>
      <c r="H14" s="125"/>
      <c r="I14" s="126"/>
    </row>
    <row r="15" spans="1:9" ht="14.25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5" thickBot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6.5" customHeight="1" thickBot="1">
      <c r="A17" s="113" t="s">
        <v>120</v>
      </c>
      <c r="B17" s="114"/>
      <c r="C17" s="114"/>
      <c r="D17" s="114"/>
      <c r="E17" s="114"/>
      <c r="F17" s="114"/>
      <c r="G17" s="114"/>
      <c r="H17" s="114"/>
      <c r="I17" s="115"/>
    </row>
    <row r="18" spans="1:9" ht="13.5">
      <c r="A18" s="15" t="s">
        <v>118</v>
      </c>
      <c r="B18" s="133" t="s">
        <v>116</v>
      </c>
      <c r="C18" s="134"/>
      <c r="D18" s="133" t="s">
        <v>117</v>
      </c>
      <c r="E18" s="134"/>
      <c r="F18" s="137" t="s">
        <v>44</v>
      </c>
      <c r="G18" s="138"/>
      <c r="H18" s="137" t="s">
        <v>45</v>
      </c>
      <c r="I18" s="139"/>
    </row>
    <row r="19" spans="1:9" ht="14.25">
      <c r="A19" s="16">
        <v>1</v>
      </c>
      <c r="B19" s="98" t="s">
        <v>115</v>
      </c>
      <c r="C19" s="99"/>
      <c r="D19" s="98" t="str">
        <f>'1.項目選択'!D75:E75</f>
        <v>MSBシリーズ</v>
      </c>
      <c r="E19" s="99"/>
      <c r="F19" s="100" t="s">
        <v>119</v>
      </c>
      <c r="G19" s="101"/>
      <c r="H19" s="100"/>
      <c r="I19" s="103"/>
    </row>
    <row r="20" spans="1:9" ht="14.25">
      <c r="A20" s="16">
        <v>2</v>
      </c>
      <c r="B20" s="96" t="s">
        <v>39</v>
      </c>
      <c r="C20" s="97"/>
      <c r="D20" s="98" t="str">
        <f>'1.項目選択'!F76</f>
        <v>1216</v>
      </c>
      <c r="E20" s="99"/>
      <c r="F20" s="102">
        <f>'1.項目選択'!H76</f>
        <v>381000</v>
      </c>
      <c r="G20" s="101"/>
      <c r="H20" s="102">
        <f>'1.項目選択'!J76</f>
        <v>121920</v>
      </c>
      <c r="I20" s="103"/>
    </row>
    <row r="21" spans="1:9" ht="14.25">
      <c r="A21" s="16">
        <v>3</v>
      </c>
      <c r="B21" s="96" t="s">
        <v>2</v>
      </c>
      <c r="C21" s="97"/>
      <c r="D21" s="98" t="str">
        <f>'1.項目選択'!F77</f>
        <v>未定</v>
      </c>
      <c r="E21" s="99"/>
      <c r="F21" s="100" t="s">
        <v>119</v>
      </c>
      <c r="G21" s="101"/>
      <c r="H21" s="100"/>
      <c r="I21" s="103"/>
    </row>
    <row r="22" spans="1:9" ht="14.25">
      <c r="A22" s="16">
        <v>4</v>
      </c>
      <c r="B22" s="96" t="s">
        <v>121</v>
      </c>
      <c r="C22" s="97"/>
      <c r="D22" s="135" t="str">
        <f>'1.項目選択'!F78</f>
        <v>なし</v>
      </c>
      <c r="E22" s="136"/>
      <c r="F22" s="102">
        <f>'1.項目選択'!H79</f>
        <v>0</v>
      </c>
      <c r="G22" s="101"/>
      <c r="H22" s="102">
        <f>'1.項目選択'!J79</f>
        <v>0</v>
      </c>
      <c r="I22" s="103"/>
    </row>
    <row r="23" spans="1:9" ht="14.25">
      <c r="A23" s="16">
        <v>5</v>
      </c>
      <c r="B23" s="96" t="s">
        <v>40</v>
      </c>
      <c r="C23" s="97"/>
      <c r="D23" s="98" t="str">
        <f>'1.項目選択'!F79</f>
        <v>ラミリア</v>
      </c>
      <c r="E23" s="99"/>
      <c r="F23" s="100" t="s">
        <v>119</v>
      </c>
      <c r="G23" s="101"/>
      <c r="H23" s="100"/>
      <c r="I23" s="103"/>
    </row>
    <row r="24" spans="1:9" ht="14.25">
      <c r="A24" s="16">
        <v>6</v>
      </c>
      <c r="B24" s="96" t="s">
        <v>41</v>
      </c>
      <c r="C24" s="97"/>
      <c r="D24" s="98" t="str">
        <f>'1.項目選択'!F80</f>
        <v>なし</v>
      </c>
      <c r="E24" s="99"/>
      <c r="F24" s="102">
        <f>'1.項目選択'!H80</f>
        <v>0</v>
      </c>
      <c r="G24" s="101"/>
      <c r="H24" s="102">
        <f>'1.項目選択'!J80</f>
        <v>0</v>
      </c>
      <c r="I24" s="103"/>
    </row>
    <row r="25" spans="1:9" ht="14.25">
      <c r="A25" s="16">
        <v>7</v>
      </c>
      <c r="B25" s="96" t="s">
        <v>42</v>
      </c>
      <c r="C25" s="97"/>
      <c r="D25" s="98" t="str">
        <f>'1.項目選択'!F81</f>
        <v>なし</v>
      </c>
      <c r="E25" s="99"/>
      <c r="F25" s="102">
        <f>'1.項目選択'!H81</f>
        <v>0</v>
      </c>
      <c r="G25" s="101"/>
      <c r="H25" s="102">
        <f>'1.項目選択'!J81</f>
        <v>0</v>
      </c>
      <c r="I25" s="103"/>
    </row>
    <row r="26" spans="1:9" ht="14.25">
      <c r="A26" s="16">
        <v>8</v>
      </c>
      <c r="B26" s="131" t="s">
        <v>6</v>
      </c>
      <c r="C26" s="132"/>
      <c r="D26" s="98" t="str">
        <f>'1.項目選択'!F82</f>
        <v>なし</v>
      </c>
      <c r="E26" s="99"/>
      <c r="F26" s="102">
        <f>'1.項目選択'!H82</f>
        <v>0</v>
      </c>
      <c r="G26" s="101"/>
      <c r="H26" s="102">
        <f>'1.項目選択'!J82</f>
        <v>0</v>
      </c>
      <c r="I26" s="103"/>
    </row>
    <row r="27" spans="1:9" ht="14.25">
      <c r="A27" s="16">
        <v>9</v>
      </c>
      <c r="B27" s="96" t="s">
        <v>34</v>
      </c>
      <c r="C27" s="97"/>
      <c r="D27" s="98" t="str">
        <f>'1.項目選択'!F83</f>
        <v>窓なし</v>
      </c>
      <c r="E27" s="99"/>
      <c r="F27" s="102">
        <f>'1.項目選択'!H83</f>
        <v>0</v>
      </c>
      <c r="G27" s="101"/>
      <c r="H27" s="102">
        <f>'1.項目選択'!J83</f>
        <v>0</v>
      </c>
      <c r="I27" s="103"/>
    </row>
    <row r="28" spans="1:9" ht="14.25">
      <c r="A28" s="16">
        <v>10</v>
      </c>
      <c r="B28" s="96" t="s">
        <v>8</v>
      </c>
      <c r="C28" s="97"/>
      <c r="D28" s="98" t="str">
        <f>'1.項目選択'!F84</f>
        <v>梁欠きなし</v>
      </c>
      <c r="E28" s="99"/>
      <c r="F28" s="102">
        <f>'1.項目選択'!H84</f>
        <v>0</v>
      </c>
      <c r="G28" s="101"/>
      <c r="H28" s="102">
        <f>'1.項目選択'!J84</f>
        <v>0</v>
      </c>
      <c r="I28" s="103"/>
    </row>
    <row r="29" spans="1:9" ht="14.25">
      <c r="A29" s="16">
        <v>11</v>
      </c>
      <c r="B29" s="96" t="s">
        <v>35</v>
      </c>
      <c r="C29" s="97"/>
      <c r="D29" s="98">
        <f>'1.項目選択'!F85</f>
        <v>1</v>
      </c>
      <c r="E29" s="99"/>
      <c r="F29" s="100" t="s">
        <v>119</v>
      </c>
      <c r="G29" s="101"/>
      <c r="H29" s="102">
        <f>'1.項目選択'!J85</f>
        <v>0</v>
      </c>
      <c r="I29" s="103"/>
    </row>
    <row r="30" spans="1:9" ht="14.25">
      <c r="A30" s="16">
        <v>12</v>
      </c>
      <c r="B30" s="96" t="s">
        <v>14</v>
      </c>
      <c r="C30" s="97"/>
      <c r="D30" s="98" t="str">
        <f>'1.項目選択'!F86</f>
        <v>Yahoo!(クレジット)</v>
      </c>
      <c r="E30" s="99"/>
      <c r="F30" s="100" t="s">
        <v>119</v>
      </c>
      <c r="G30" s="101"/>
      <c r="H30" s="102">
        <f>'1.項目選択'!J86</f>
        <v>0</v>
      </c>
      <c r="I30" s="103"/>
    </row>
    <row r="31" spans="1:9" ht="14.25">
      <c r="A31" s="16"/>
      <c r="B31" s="91"/>
      <c r="C31" s="92"/>
      <c r="D31" s="91"/>
      <c r="E31" s="92"/>
      <c r="F31" s="93">
        <f>SUM(F19:G30)</f>
        <v>381000</v>
      </c>
      <c r="G31" s="94"/>
      <c r="H31" s="93">
        <f>SUM(H19:I30)</f>
        <v>121920</v>
      </c>
      <c r="I31" s="95"/>
    </row>
    <row r="32" spans="1:9" ht="15" thickBot="1">
      <c r="A32" s="12"/>
      <c r="B32" s="87"/>
      <c r="C32" s="88"/>
      <c r="D32" s="87"/>
      <c r="E32" s="88"/>
      <c r="F32" s="89"/>
      <c r="G32" s="90"/>
      <c r="H32" s="4" t="s">
        <v>47</v>
      </c>
      <c r="I32" s="5">
        <f>H31*1.08</f>
        <v>131673.6</v>
      </c>
    </row>
    <row r="33" spans="1:9" ht="13.5">
      <c r="A33" s="17" t="s">
        <v>122</v>
      </c>
      <c r="B33" s="2"/>
      <c r="C33" s="2"/>
      <c r="D33" s="2"/>
      <c r="E33" s="2"/>
      <c r="F33" s="2"/>
      <c r="G33" s="2"/>
      <c r="H33" s="2"/>
      <c r="I33" s="18"/>
    </row>
    <row r="34" spans="1:9" ht="13.5">
      <c r="A34" s="17" t="s">
        <v>123</v>
      </c>
      <c r="B34" s="2"/>
      <c r="C34" s="2"/>
      <c r="D34" s="2"/>
      <c r="E34" s="2"/>
      <c r="F34" s="2"/>
      <c r="G34" s="2"/>
      <c r="H34" s="2"/>
      <c r="I34" s="18"/>
    </row>
    <row r="35" spans="1:9" ht="108" customHeight="1" thickBot="1">
      <c r="A35" s="69"/>
      <c r="B35" s="70"/>
      <c r="C35" s="70"/>
      <c r="D35" s="70"/>
      <c r="E35" s="70"/>
      <c r="F35" s="70"/>
      <c r="G35" s="70"/>
      <c r="H35" s="70"/>
      <c r="I35" s="71"/>
    </row>
    <row r="37" ht="14.25" thickBot="1"/>
    <row r="38" spans="1:9" ht="13.5">
      <c r="A38" s="72" t="s">
        <v>124</v>
      </c>
      <c r="B38" s="73"/>
      <c r="C38" s="78" t="s">
        <v>125</v>
      </c>
      <c r="D38" s="79"/>
      <c r="E38" s="79"/>
      <c r="F38" s="79"/>
      <c r="G38" s="79"/>
      <c r="H38" s="79"/>
      <c r="I38" s="80"/>
    </row>
    <row r="39" spans="1:9" ht="13.5">
      <c r="A39" s="74"/>
      <c r="B39" s="75"/>
      <c r="C39" s="81"/>
      <c r="D39" s="82"/>
      <c r="E39" s="82"/>
      <c r="F39" s="82"/>
      <c r="G39" s="82"/>
      <c r="H39" s="82"/>
      <c r="I39" s="83"/>
    </row>
    <row r="40" spans="1:9" ht="14.25" thickBot="1">
      <c r="A40" s="76"/>
      <c r="B40" s="77"/>
      <c r="C40" s="84"/>
      <c r="D40" s="85"/>
      <c r="E40" s="85"/>
      <c r="F40" s="85"/>
      <c r="G40" s="85"/>
      <c r="H40" s="85"/>
      <c r="I40" s="86"/>
    </row>
    <row r="41" ht="13.5">
      <c r="I41" s="19"/>
    </row>
    <row r="42" ht="13.5">
      <c r="I42" s="19"/>
    </row>
    <row r="43" ht="13.5">
      <c r="I43" s="19" t="s">
        <v>127</v>
      </c>
    </row>
  </sheetData>
  <sheetProtection password="CC27" sheet="1" objects="1"/>
  <mergeCells count="75">
    <mergeCell ref="F25:G25"/>
    <mergeCell ref="F21:G21"/>
    <mergeCell ref="F22:G22"/>
    <mergeCell ref="F23:G23"/>
    <mergeCell ref="F24:G24"/>
    <mergeCell ref="F18:G18"/>
    <mergeCell ref="H18:I18"/>
    <mergeCell ref="F19:G19"/>
    <mergeCell ref="F20:G20"/>
    <mergeCell ref="B25:C25"/>
    <mergeCell ref="D18:E18"/>
    <mergeCell ref="D19:E19"/>
    <mergeCell ref="D20:E20"/>
    <mergeCell ref="D21:E21"/>
    <mergeCell ref="D22:E22"/>
    <mergeCell ref="D23:E23"/>
    <mergeCell ref="D24:E24"/>
    <mergeCell ref="D25:E25"/>
    <mergeCell ref="B26:C26"/>
    <mergeCell ref="B27:C27"/>
    <mergeCell ref="D26:E26"/>
    <mergeCell ref="B18:C18"/>
    <mergeCell ref="B19:C19"/>
    <mergeCell ref="B20:C20"/>
    <mergeCell ref="B21:C21"/>
    <mergeCell ref="B22:C22"/>
    <mergeCell ref="B23:C23"/>
    <mergeCell ref="B24:C24"/>
    <mergeCell ref="B14:I14"/>
    <mergeCell ref="B12:D12"/>
    <mergeCell ref="F12:I12"/>
    <mergeCell ref="A17:I17"/>
    <mergeCell ref="B13:I13"/>
    <mergeCell ref="A8:I8"/>
    <mergeCell ref="B9:I9"/>
    <mergeCell ref="B10:I10"/>
    <mergeCell ref="B11:I11"/>
    <mergeCell ref="A1:I1"/>
    <mergeCell ref="A3:I3"/>
    <mergeCell ref="A5:I5"/>
    <mergeCell ref="A6:I6"/>
    <mergeCell ref="F26:G26"/>
    <mergeCell ref="F27:G27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B28:C28"/>
    <mergeCell ref="D28:E28"/>
    <mergeCell ref="F28:G28"/>
    <mergeCell ref="H28:I28"/>
    <mergeCell ref="D27:E27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A35:I35"/>
    <mergeCell ref="A38:B40"/>
    <mergeCell ref="C38:I40"/>
    <mergeCell ref="B32:C32"/>
    <mergeCell ref="D32:E32"/>
    <mergeCell ref="F32:G32"/>
  </mergeCells>
  <printOptions/>
  <pageMargins left="0.57" right="0.51" top="0.47" bottom="0.52" header="0.4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J1" sqref="J1"/>
    </sheetView>
  </sheetViews>
  <sheetFormatPr defaultColWidth="9.00390625" defaultRowHeight="13.5"/>
  <cols>
    <col min="1" max="1" width="5.50390625" style="1" customWidth="1"/>
    <col min="2" max="4" width="9.00390625" style="1" customWidth="1"/>
    <col min="5" max="5" width="20.50390625" style="1" customWidth="1"/>
    <col min="6" max="8" width="9.00390625" style="1" customWidth="1"/>
    <col min="9" max="9" width="11.375" style="1" customWidth="1"/>
    <col min="10" max="16384" width="9.00390625" style="1" customWidth="1"/>
  </cols>
  <sheetData>
    <row r="1" spans="1:9" ht="30" customHeight="1">
      <c r="A1" s="140" t="s">
        <v>164</v>
      </c>
      <c r="B1" s="140"/>
      <c r="C1" s="140"/>
      <c r="D1" s="140"/>
      <c r="E1" s="140"/>
      <c r="F1" s="140"/>
      <c r="G1" s="140"/>
      <c r="H1" s="140"/>
      <c r="I1" s="140"/>
    </row>
    <row r="2" ht="7.5" customHeight="1"/>
    <row r="3" spans="1:9" ht="18" customHeight="1">
      <c r="A3" s="152" t="s">
        <v>157</v>
      </c>
      <c r="B3" s="152"/>
      <c r="C3" s="152"/>
      <c r="D3" s="152"/>
      <c r="E3" s="152"/>
      <c r="F3" s="152"/>
      <c r="G3" s="152"/>
      <c r="H3" s="152"/>
      <c r="I3" s="152"/>
    </row>
    <row r="4" spans="1:9" ht="18" customHeight="1">
      <c r="A4" s="152" t="s">
        <v>158</v>
      </c>
      <c r="B4" s="152"/>
      <c r="C4" s="152"/>
      <c r="D4" s="152"/>
      <c r="E4" s="152"/>
      <c r="F4" s="152"/>
      <c r="G4" s="152"/>
      <c r="H4" s="152"/>
      <c r="I4" s="152"/>
    </row>
    <row r="5" spans="1:9" ht="7.5" customHeight="1">
      <c r="A5" s="153"/>
      <c r="B5" s="153"/>
      <c r="C5" s="153"/>
      <c r="D5" s="153"/>
      <c r="E5" s="153"/>
      <c r="F5" s="153"/>
      <c r="G5" s="153"/>
      <c r="H5" s="153"/>
      <c r="I5" s="153"/>
    </row>
    <row r="6" spans="1:9" ht="18" customHeight="1">
      <c r="A6" s="154" t="s">
        <v>159</v>
      </c>
      <c r="B6" s="155"/>
      <c r="C6" s="156"/>
      <c r="D6" s="156"/>
      <c r="E6" s="156"/>
      <c r="F6" s="157"/>
      <c r="G6" s="157"/>
      <c r="H6" s="157"/>
      <c r="I6" s="157"/>
    </row>
    <row r="7" spans="1:9" ht="18" customHeight="1">
      <c r="A7" s="158"/>
      <c r="B7" s="158"/>
      <c r="C7" s="158"/>
      <c r="D7" s="158"/>
      <c r="E7" s="158"/>
      <c r="F7" s="157"/>
      <c r="G7" s="157"/>
      <c r="H7" s="157"/>
      <c r="I7" s="157"/>
    </row>
    <row r="8" spans="1:9" ht="18" customHeight="1">
      <c r="A8" s="159"/>
      <c r="B8" s="159"/>
      <c r="C8" s="159"/>
      <c r="D8" s="159"/>
      <c r="E8" s="159"/>
      <c r="F8" s="157"/>
      <c r="G8" s="160" t="s">
        <v>160</v>
      </c>
      <c r="H8" s="160"/>
      <c r="I8" s="160"/>
    </row>
    <row r="9" spans="1:9" ht="18" customHeight="1">
      <c r="A9" s="161"/>
      <c r="B9" s="161"/>
      <c r="C9" s="161"/>
      <c r="D9" s="161"/>
      <c r="E9" s="161"/>
      <c r="F9" s="161"/>
      <c r="G9" s="161"/>
      <c r="H9" s="161"/>
      <c r="I9" s="161"/>
    </row>
    <row r="10" spans="1:5" ht="7.5" customHeight="1">
      <c r="A10" s="3"/>
      <c r="E10" s="6"/>
    </row>
    <row r="11" spans="1:9" ht="38.25" customHeight="1">
      <c r="A11" s="142" t="s">
        <v>161</v>
      </c>
      <c r="B11" s="141"/>
      <c r="C11" s="141"/>
      <c r="D11" s="141"/>
      <c r="E11" s="141"/>
      <c r="F11" s="141"/>
      <c r="G11" s="141"/>
      <c r="H11" s="141"/>
      <c r="I11" s="141"/>
    </row>
    <row r="12" spans="1:9" ht="9.75" customHeight="1" thickBot="1">
      <c r="A12" s="143"/>
      <c r="B12" s="144"/>
      <c r="C12" s="144"/>
      <c r="D12" s="144"/>
      <c r="E12" s="144"/>
      <c r="F12" s="144"/>
      <c r="G12" s="144"/>
      <c r="H12" s="144"/>
      <c r="I12" s="144"/>
    </row>
    <row r="13" spans="1:9" ht="16.5" customHeight="1">
      <c r="A13" s="145"/>
      <c r="B13" s="146"/>
      <c r="C13" s="146"/>
      <c r="D13" s="146"/>
      <c r="E13" s="146"/>
      <c r="F13" s="146"/>
      <c r="G13" s="146"/>
      <c r="H13" s="146"/>
      <c r="I13" s="146"/>
    </row>
    <row r="14" spans="1:9" ht="7.5" customHeight="1">
      <c r="A14" s="147"/>
      <c r="B14" s="148"/>
      <c r="C14" s="148"/>
      <c r="D14" s="148"/>
      <c r="E14" s="148"/>
      <c r="F14" s="148"/>
      <c r="G14" s="148"/>
      <c r="H14" s="148"/>
      <c r="I14" s="148"/>
    </row>
    <row r="15" spans="1:9" ht="22.5" customHeight="1">
      <c r="A15" s="149" t="s">
        <v>162</v>
      </c>
      <c r="B15" s="149"/>
      <c r="C15" s="151">
        <f>I31</f>
        <v>131673.6</v>
      </c>
      <c r="D15" s="151"/>
      <c r="E15" s="150" t="s">
        <v>163</v>
      </c>
      <c r="F15" s="148"/>
      <c r="G15" s="148"/>
      <c r="H15" s="148"/>
      <c r="I15" s="148"/>
    </row>
    <row r="16" ht="24" customHeight="1" thickBot="1"/>
    <row r="17" spans="1:9" ht="16.5" customHeight="1">
      <c r="A17" s="15" t="s">
        <v>118</v>
      </c>
      <c r="B17" s="133" t="s">
        <v>116</v>
      </c>
      <c r="C17" s="134"/>
      <c r="D17" s="133" t="s">
        <v>117</v>
      </c>
      <c r="E17" s="134"/>
      <c r="F17" s="137" t="s">
        <v>44</v>
      </c>
      <c r="G17" s="138"/>
      <c r="H17" s="137" t="s">
        <v>45</v>
      </c>
      <c r="I17" s="139"/>
    </row>
    <row r="18" spans="1:9" ht="16.5" customHeight="1">
      <c r="A18" s="16">
        <v>1</v>
      </c>
      <c r="B18" s="98" t="s">
        <v>115</v>
      </c>
      <c r="C18" s="99"/>
      <c r="D18" s="98" t="str">
        <f>'1.項目選択'!D75:E75</f>
        <v>MSBシリーズ</v>
      </c>
      <c r="E18" s="99"/>
      <c r="F18" s="100" t="s">
        <v>149</v>
      </c>
      <c r="G18" s="101"/>
      <c r="H18" s="100"/>
      <c r="I18" s="103"/>
    </row>
    <row r="19" spans="1:9" ht="16.5" customHeight="1">
      <c r="A19" s="16">
        <v>2</v>
      </c>
      <c r="B19" s="96" t="s">
        <v>150</v>
      </c>
      <c r="C19" s="97"/>
      <c r="D19" s="98" t="str">
        <f>'1.項目選択'!F76</f>
        <v>1216</v>
      </c>
      <c r="E19" s="99"/>
      <c r="F19" s="102">
        <f>'1.項目選択'!H76</f>
        <v>381000</v>
      </c>
      <c r="G19" s="101"/>
      <c r="H19" s="102">
        <f>'1.項目選択'!J76</f>
        <v>121920</v>
      </c>
      <c r="I19" s="103"/>
    </row>
    <row r="20" spans="1:9" ht="16.5" customHeight="1">
      <c r="A20" s="16">
        <v>3</v>
      </c>
      <c r="B20" s="96" t="s">
        <v>2</v>
      </c>
      <c r="C20" s="97"/>
      <c r="D20" s="98" t="str">
        <f>'1.項目選択'!F77</f>
        <v>未定</v>
      </c>
      <c r="E20" s="99"/>
      <c r="F20" s="100" t="s">
        <v>149</v>
      </c>
      <c r="G20" s="101"/>
      <c r="H20" s="100"/>
      <c r="I20" s="103"/>
    </row>
    <row r="21" spans="1:9" ht="16.5" customHeight="1">
      <c r="A21" s="16">
        <v>4</v>
      </c>
      <c r="B21" s="96" t="s">
        <v>151</v>
      </c>
      <c r="C21" s="97"/>
      <c r="D21" s="135" t="str">
        <f>'1.項目選択'!F78</f>
        <v>なし</v>
      </c>
      <c r="E21" s="136"/>
      <c r="F21" s="102">
        <f>'1.項目選択'!H79</f>
        <v>0</v>
      </c>
      <c r="G21" s="101"/>
      <c r="H21" s="102">
        <f>'1.項目選択'!J79</f>
        <v>0</v>
      </c>
      <c r="I21" s="103"/>
    </row>
    <row r="22" spans="1:9" ht="16.5" customHeight="1">
      <c r="A22" s="16">
        <v>5</v>
      </c>
      <c r="B22" s="96" t="s">
        <v>152</v>
      </c>
      <c r="C22" s="97"/>
      <c r="D22" s="98" t="str">
        <f>'1.項目選択'!F79</f>
        <v>ラミリア</v>
      </c>
      <c r="E22" s="99"/>
      <c r="F22" s="100" t="s">
        <v>149</v>
      </c>
      <c r="G22" s="101"/>
      <c r="H22" s="100"/>
      <c r="I22" s="103"/>
    </row>
    <row r="23" spans="1:9" ht="16.5" customHeight="1">
      <c r="A23" s="16">
        <v>6</v>
      </c>
      <c r="B23" s="96" t="s">
        <v>153</v>
      </c>
      <c r="C23" s="97"/>
      <c r="D23" s="98" t="str">
        <f>'1.項目選択'!F80</f>
        <v>なし</v>
      </c>
      <c r="E23" s="99"/>
      <c r="F23" s="102">
        <f>'1.項目選択'!H80</f>
        <v>0</v>
      </c>
      <c r="G23" s="101"/>
      <c r="H23" s="102">
        <f>'1.項目選択'!J80</f>
        <v>0</v>
      </c>
      <c r="I23" s="103"/>
    </row>
    <row r="24" spans="1:9" ht="16.5" customHeight="1">
      <c r="A24" s="16">
        <v>7</v>
      </c>
      <c r="B24" s="96" t="s">
        <v>154</v>
      </c>
      <c r="C24" s="97"/>
      <c r="D24" s="98" t="str">
        <f>'1.項目選択'!F81</f>
        <v>なし</v>
      </c>
      <c r="E24" s="99"/>
      <c r="F24" s="102">
        <f>'1.項目選択'!H81</f>
        <v>0</v>
      </c>
      <c r="G24" s="101"/>
      <c r="H24" s="102">
        <f>'1.項目選択'!J81</f>
        <v>0</v>
      </c>
      <c r="I24" s="103"/>
    </row>
    <row r="25" spans="1:9" ht="16.5" customHeight="1">
      <c r="A25" s="16">
        <v>8</v>
      </c>
      <c r="B25" s="131" t="s">
        <v>6</v>
      </c>
      <c r="C25" s="132"/>
      <c r="D25" s="98" t="str">
        <f>'1.項目選択'!F82</f>
        <v>なし</v>
      </c>
      <c r="E25" s="99"/>
      <c r="F25" s="102">
        <f>'1.項目選択'!H82</f>
        <v>0</v>
      </c>
      <c r="G25" s="101"/>
      <c r="H25" s="102">
        <f>'1.項目選択'!J82</f>
        <v>0</v>
      </c>
      <c r="I25" s="103"/>
    </row>
    <row r="26" spans="1:9" ht="16.5" customHeight="1">
      <c r="A26" s="16">
        <v>9</v>
      </c>
      <c r="B26" s="96" t="s">
        <v>34</v>
      </c>
      <c r="C26" s="97"/>
      <c r="D26" s="98" t="str">
        <f>'1.項目選択'!F83</f>
        <v>窓なし</v>
      </c>
      <c r="E26" s="99"/>
      <c r="F26" s="102">
        <f>'1.項目選択'!H83</f>
        <v>0</v>
      </c>
      <c r="G26" s="101"/>
      <c r="H26" s="102">
        <f>'1.項目選択'!J83</f>
        <v>0</v>
      </c>
      <c r="I26" s="103"/>
    </row>
    <row r="27" spans="1:9" ht="16.5" customHeight="1">
      <c r="A27" s="16">
        <v>10</v>
      </c>
      <c r="B27" s="96" t="s">
        <v>8</v>
      </c>
      <c r="C27" s="97"/>
      <c r="D27" s="98" t="str">
        <f>'1.項目選択'!F84</f>
        <v>梁欠きなし</v>
      </c>
      <c r="E27" s="99"/>
      <c r="F27" s="102">
        <f>'1.項目選択'!H84</f>
        <v>0</v>
      </c>
      <c r="G27" s="101"/>
      <c r="H27" s="102">
        <f>'1.項目選択'!J84</f>
        <v>0</v>
      </c>
      <c r="I27" s="103"/>
    </row>
    <row r="28" spans="1:9" ht="16.5" customHeight="1">
      <c r="A28" s="16">
        <v>11</v>
      </c>
      <c r="B28" s="96" t="s">
        <v>35</v>
      </c>
      <c r="C28" s="97"/>
      <c r="D28" s="98">
        <f>'1.項目選択'!F85</f>
        <v>1</v>
      </c>
      <c r="E28" s="99"/>
      <c r="F28" s="100" t="s">
        <v>155</v>
      </c>
      <c r="G28" s="101"/>
      <c r="H28" s="102">
        <f>'1.項目選択'!J85</f>
        <v>0</v>
      </c>
      <c r="I28" s="103"/>
    </row>
    <row r="29" spans="1:9" ht="16.5" customHeight="1">
      <c r="A29" s="16">
        <v>12</v>
      </c>
      <c r="B29" s="96" t="s">
        <v>14</v>
      </c>
      <c r="C29" s="97"/>
      <c r="D29" s="98" t="str">
        <f>'1.項目選択'!F86</f>
        <v>Yahoo!(クレジット)</v>
      </c>
      <c r="E29" s="99"/>
      <c r="F29" s="100" t="s">
        <v>156</v>
      </c>
      <c r="G29" s="101"/>
      <c r="H29" s="102">
        <f>'1.項目選択'!J86</f>
        <v>0</v>
      </c>
      <c r="I29" s="103"/>
    </row>
    <row r="30" spans="1:9" ht="16.5" customHeight="1">
      <c r="A30" s="16"/>
      <c r="B30" s="91"/>
      <c r="C30" s="92"/>
      <c r="D30" s="91"/>
      <c r="E30" s="92"/>
      <c r="F30" s="93">
        <f>SUM(F18:G29)</f>
        <v>381000</v>
      </c>
      <c r="G30" s="94"/>
      <c r="H30" s="93">
        <f>SUM(H18:I29)</f>
        <v>121920</v>
      </c>
      <c r="I30" s="95"/>
    </row>
    <row r="31" spans="1:9" ht="16.5" customHeight="1" thickBot="1">
      <c r="A31" s="12"/>
      <c r="B31" s="87"/>
      <c r="C31" s="88"/>
      <c r="D31" s="87"/>
      <c r="E31" s="88"/>
      <c r="F31" s="89"/>
      <c r="G31" s="90"/>
      <c r="H31" s="4" t="s">
        <v>47</v>
      </c>
      <c r="I31" s="5">
        <f>H30*1.08</f>
        <v>131673.6</v>
      </c>
    </row>
    <row r="32" spans="1:9" ht="13.5">
      <c r="A32" s="17" t="s">
        <v>122</v>
      </c>
      <c r="B32" s="2"/>
      <c r="C32" s="2"/>
      <c r="D32" s="2"/>
      <c r="E32" s="2"/>
      <c r="F32" s="2"/>
      <c r="G32" s="2"/>
      <c r="H32" s="2"/>
      <c r="I32" s="18"/>
    </row>
    <row r="33" spans="1:9" ht="13.5">
      <c r="A33" s="162"/>
      <c r="B33" s="163"/>
      <c r="C33" s="163"/>
      <c r="D33" s="163"/>
      <c r="E33" s="163"/>
      <c r="F33" s="163"/>
      <c r="G33" s="163"/>
      <c r="H33" s="163"/>
      <c r="I33" s="164"/>
    </row>
    <row r="34" spans="1:9" ht="108" customHeight="1" thickBot="1">
      <c r="A34" s="165"/>
      <c r="B34" s="166"/>
      <c r="C34" s="166"/>
      <c r="D34" s="166"/>
      <c r="E34" s="166"/>
      <c r="F34" s="166"/>
      <c r="G34" s="166"/>
      <c r="H34" s="166"/>
      <c r="I34" s="167"/>
    </row>
    <row r="37" ht="13.5">
      <c r="I37" s="19"/>
    </row>
    <row r="38" ht="13.5">
      <c r="I38" s="19"/>
    </row>
    <row r="39" ht="13.5">
      <c r="I39" s="19"/>
    </row>
    <row r="40" ht="13.5"/>
    <row r="41" ht="13.5"/>
    <row r="42" ht="13.5"/>
    <row r="43" ht="13.5"/>
    <row r="44" ht="13.5">
      <c r="I44" s="19" t="s">
        <v>165</v>
      </c>
    </row>
    <row r="45" ht="13.5">
      <c r="I45" s="19" t="s">
        <v>166</v>
      </c>
    </row>
    <row r="46" ht="13.5">
      <c r="I46" s="19" t="s">
        <v>167</v>
      </c>
    </row>
  </sheetData>
  <sheetProtection sheet="1" objects="1"/>
  <mergeCells count="72">
    <mergeCell ref="G8:I8"/>
    <mergeCell ref="A15:B15"/>
    <mergeCell ref="C15:D15"/>
    <mergeCell ref="C6:E6"/>
    <mergeCell ref="A7:E7"/>
    <mergeCell ref="A8:E8"/>
    <mergeCell ref="B31:C31"/>
    <mergeCell ref="D31:E31"/>
    <mergeCell ref="F31:G31"/>
    <mergeCell ref="A33:I34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H26:I26"/>
    <mergeCell ref="B27:C27"/>
    <mergeCell ref="D27:E27"/>
    <mergeCell ref="F27:G27"/>
    <mergeCell ref="H27:I27"/>
    <mergeCell ref="D26:E26"/>
    <mergeCell ref="F25:G25"/>
    <mergeCell ref="F26:G26"/>
    <mergeCell ref="H18:I18"/>
    <mergeCell ref="H19:I19"/>
    <mergeCell ref="H20:I20"/>
    <mergeCell ref="H21:I21"/>
    <mergeCell ref="H22:I22"/>
    <mergeCell ref="H23:I23"/>
    <mergeCell ref="H24:I24"/>
    <mergeCell ref="H25:I25"/>
    <mergeCell ref="A1:I1"/>
    <mergeCell ref="A3:I3"/>
    <mergeCell ref="A11:I11"/>
    <mergeCell ref="A4:I4"/>
    <mergeCell ref="A5:I5"/>
    <mergeCell ref="A9:I9"/>
    <mergeCell ref="B25:C25"/>
    <mergeCell ref="B26:C26"/>
    <mergeCell ref="D25:E25"/>
    <mergeCell ref="B17:C17"/>
    <mergeCell ref="B18:C18"/>
    <mergeCell ref="B19:C19"/>
    <mergeCell ref="B20:C20"/>
    <mergeCell ref="B21:C21"/>
    <mergeCell ref="B22:C22"/>
    <mergeCell ref="B23:C23"/>
    <mergeCell ref="B24:C24"/>
    <mergeCell ref="D17:E17"/>
    <mergeCell ref="D18:E18"/>
    <mergeCell ref="D19:E19"/>
    <mergeCell ref="D20:E20"/>
    <mergeCell ref="D21:E21"/>
    <mergeCell ref="D22:E22"/>
    <mergeCell ref="D23:E23"/>
    <mergeCell ref="D24:E24"/>
    <mergeCell ref="F17:G17"/>
    <mergeCell ref="H17:I17"/>
    <mergeCell ref="F18:G18"/>
    <mergeCell ref="F19:G19"/>
    <mergeCell ref="F24:G24"/>
    <mergeCell ref="F20:G20"/>
    <mergeCell ref="F21:G21"/>
    <mergeCell ref="F22:G22"/>
    <mergeCell ref="F23:G23"/>
  </mergeCells>
  <printOptions/>
  <pageMargins left="0.57" right="0.51" top="0.47" bottom="0.52" header="0.4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</dc:creator>
  <cp:keywords/>
  <dc:description/>
  <cp:lastModifiedBy>:</cp:lastModifiedBy>
  <cp:lastPrinted>2015-02-24T06:31:08Z</cp:lastPrinted>
  <dcterms:created xsi:type="dcterms:W3CDTF">2015-02-23T02:31:58Z</dcterms:created>
  <dcterms:modified xsi:type="dcterms:W3CDTF">2015-02-24T06:32:00Z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